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470" activeTab="0"/>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<sst xmlns="http://schemas.openxmlformats.org/spreadsheetml/2006/main" count="438" uniqueCount="394">
  <si>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</si>
  <si>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</si>
  <si>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</si>
  <si>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</si>
  <si>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</si>
  <si>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</si>
  <si>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</si>
  <si>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</si>
  <si>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</si>
  <si>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</si>
  <si>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</si>
  <si>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</si>
  <si>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</si>
  <si>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</si>
  <si>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</si>
  <si>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</si>
  <si>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</si>
  <si>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</si>
  <si>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</si>
  <si>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</si>
  <si>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</si>
  <si>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</si>
  <si>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</si>
  <si>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</si>
  <si>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</si>
  <si>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</si>
  <si>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</si>
  <si>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</si>
  <si>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</si>
  <si>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</si>
  <si>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</si>
  <si>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</si>
  <si>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</si>
  <si>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</si>
  <si>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</si>
  <si>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</si>
  <si>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</si>
  <si>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</si>
  <si>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</si>
  <si>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</si>
  <si>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</si>
  <si>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</si>
  <si>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</si>
  <si>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</si>
  <si>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</si>
  <si>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</si>
  <si>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</si>
  <si>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</si>
  <si>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</si>
  <si>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</si>
  <si>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</si>
  <si>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</si>
  <si>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</si>
  <si>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</si>
  <si>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</si>
  <si>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</si>
  <si>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</si>
  <si>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</si>
  <si>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</si>
  <si>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</si>
  <si>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</si>
  <si>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</si>
  <si>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</si>
  <si>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</si>
  <si>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</si>
  <si>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</si>
  <si>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</si>
  <si>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</si>
  <si>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</si>
  <si>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</si>
  <si>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</si>
  <si>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</si>
  <si>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</si>
  <si>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</si>
  <si>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</si>
  <si>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</si>
  <si>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</si>
  <si>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</si>
  <si>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</si>
  <si>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</si>
  <si>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</si>
  <si>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</si>
  <si>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</si>
  <si>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</si>
  <si>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</si>
  <si>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</si>
  <si>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</si>
  <si>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</si>
  <si>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</si>
  <si>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</si>
  <si>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</si>
  <si>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</si>
  <si>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</si>
  <si>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</si>
  <si>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</si>
  <si>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</si>
  <si>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</si>
  <si>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</si>
  <si>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</si>
  <si>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</si>
  <si>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</si>
  <si>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</si>
  <si>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</si>
  <si>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</si>
  <si>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</si>
  <si>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</si>
  <si>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</si>
  <si>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</si>
  <si>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</si>
  <si>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</si>
  <si>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</si>
  <si>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</si>
  <si>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</si>
  <si>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</si>
  <si>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</si>
  <si>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</si>
  <si>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</si>
  <si>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</si>
  <si>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</si>
  <si>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</si>
  <si>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</si>
  <si>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</si>
  <si>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</si>
  <si>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</si>
  <si>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</si>
  <si>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</si>
  <si>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</si>
  <si>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</si>
  <si>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</si>
  <si>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</si>
  <si>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</si>
  <si>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</si>
  <si>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</si>
  <si>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</si>
  <si>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</si>
  <si>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</si>
  <si>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</si>
  <si>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</si>
  <si>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</si>
  <si>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</si>
  <si>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</si>
  <si>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</si>
  <si>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</si>
  <si>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</si>
  <si>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</si>
  <si>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</si>
  <si>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</si>
  <si>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</si>
  <si>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</si>
  <si>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</si>
  <si>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</si>
  <si>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</si>
  <si>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</si>
  <si>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</si>
  <si>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</si>
  <si>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</si>
  <si>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</si>
  <si>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</si>
  <si>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</si>
  <si>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</si>
  <si>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</si>
  <si>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</si>
  <si>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</si>
  <si>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</si>
  <si>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</si>
  <si>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</si>
  <si>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</si>
  <si>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</si>
  <si>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</si>
  <si>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</si>
  <si>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</si>
  <si>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</si>
  <si>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</si>
  <si>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</si>
  <si>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</si>
  <si>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</si>
  <si>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</si>
  <si>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</si>
  <si>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</si>
  <si>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</si>
  <si>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</si>
  <si>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</si>
  <si>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</si>
  <si>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</si>
  <si>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</si>
  <si>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</si>
  <si>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</si>
  <si>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</si>
  <si>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</si>
  <si>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</si>
  <si>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</si>
  <si>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</si>
  <si>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</si>
  <si>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</si>
  <si>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</si>
  <si>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</si>
  <si>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</si>
  <si>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</si>
  <si>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</si>
  <si>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</si>
  <si>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</si>
  <si>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</si>
  <si>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</si>
  <si>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</si>
  <si>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</si>
  <si>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</si>
  <si>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</si>
  <si>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</si>
  <si>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</si>
  <si>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</si>
  <si>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</si>
  <si>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</si>
  <si>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</si>
  <si>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</si>
  <si>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</si>
  <si>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</si>
  <si>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</si>
  <si>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</si>
  <si>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</si>
  <si>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</si>
  <si>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</si>
  <si>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</si>
  <si>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</si>
  <si>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</si>
  <si>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</si>
  <si>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</si>
  <si>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</si>
  <si>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</si>
  <si>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</si>
  <si>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</si>
  <si>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</si>
  <si>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</si>
  <si>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</si>
  <si>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</si>
  <si>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</si>
  <si>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</si>
  <si>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</si>
  <si>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</si>
  <si>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</si>
  <si>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</si>
  <si>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</si>
  <si>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</si>
  <si>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</si>
  <si>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</si>
  <si>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</si>
  <si>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</si>
  <si>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</si>
  <si>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</si>
  <si>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</si>
  <si>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</si>
  <si>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</si>
  <si>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</si>
  <si>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</si>
  <si>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</si>
  <si>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</si>
  <si>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</si>
  <si>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</si>
  <si>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</si>
  <si>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</si>
  <si>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</si>
  <si>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</si>
  <si>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</si>
  <si>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</si>
  <si>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</si>
  <si>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</si>
  <si>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</si>
  <si>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</si>
  <si>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</si>
  <si>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</si>
  <si>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</si>
  <si>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</si>
  <si>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</si>
  <si>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</si>
  <si>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</si>
  <si>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</si>
  <si>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</si>
  <si>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</si>
  <si>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</si>
  <si>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</si>
  <si>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</si>
  <si>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</si>
  <si>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</si>
  <si>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</si>
  <si>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</si>
  <si>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</si>
  <si>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</si>
  <si>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</si>
  <si>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</si>
  <si>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</si>
  <si>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</si>
  <si>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</si>
  <si>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</si>
  <si>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</si>
  <si>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</si>
  <si>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</si>
  <si>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</si>
  <si>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</si>
  <si>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</si>
  <si>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</si>
  <si>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</si>
  <si>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</si>
  <si>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</si>
  <si>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</si>
  <si>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</si>
  <si>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</si>
  <si>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</si>
  <si>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</si>
  <si>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</si>
  <si>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</si>
  <si>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</si>
  <si>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</si>
  <si>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</si>
  <si>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</si>
  <si>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</si>
  <si>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</si>
  <si>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</si>
  <si>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</si>
  <si>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</si>
  <si>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</si>
  <si>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</si>
  <si>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</si>
  <si>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</si>
  <si>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</si>
  <si>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</si>
  <si>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</si>
  <si>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</si>
  <si>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</si>
  <si>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</si>
  <si>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</si>
  <si>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</si>
  <si>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</si>
  <si>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</si>
  <si>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</si>
  <si>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</si>
  <si>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</si>
  <si>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</si>
  <si>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</si>
  <si>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</si>
  <si>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</si>
  <si>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</si>
  <si>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</si>
  <si>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</si>
  <si>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</si>
  <si>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</si>
  <si>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</si>
  <si>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Servicii de urgenta prespitalicesti si transport sanitar</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</si>
  <si>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</si>
  <si>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</si>
  <si>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</si>
  <si>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</si>
  <si>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</si>
  <si>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</si>
  <si>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</si>
  <si>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</si>
  <si>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</si>
  <si>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42.05.72</t>
  </si>
  <si>
    <t xml:space="preserve"> Contributii de asigurari de sanatate pentru concedii acomodare adoptii</t>
  </si>
  <si>
    <t>Transferuri din bugetul fondului national unic de asigurări sociale de sănătate către unitățile sanitare pentru acoperirea creșterilor salariale, din care:</t>
  </si>
  <si>
    <t xml:space="preserve">TITLUL XI ALTE CHELTUIELI </t>
  </si>
  <si>
    <t>Despagubiri civile</t>
  </si>
  <si>
    <t xml:space="preserve">   ~ personal contractual</t>
  </si>
  <si>
    <t xml:space="preserve">     ~ Subprogramul de diagnostic si de monitorizare a bolii minime reziduale a bolnavilor cu leucemii acute prin imunofenotipare, examen citogenetic si/sau FISH si examen de biologie moleculara la copii si adulti</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</si>
  <si>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</si>
  <si>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</si>
  <si>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 xml:space="preserve"> Plati efectuate in anii precedenti si recuperate in anul curent</t>
  </si>
  <si>
    <t xml:space="preserve"> Plati efectuate in anii precedenti si recuperate in anul curent-SANATATE</t>
  </si>
  <si>
    <t xml:space="preserve"> Plati efectuate in anii precedenti si recuperate in anul curent - Asistenta sociala</t>
  </si>
  <si>
    <t>PLATI EFECTUATE IN ANII PRECEDENTI SI RECUPERATE IN ANUL CURENT</t>
  </si>
  <si>
    <t>Alte drepturi salariale in bani</t>
  </si>
  <si>
    <t xml:space="preserve">  - sume pentru servicii de mententanta si suport tehnic pentru sistemul ERP</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</si>
  <si>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</si>
  <si>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</si>
  <si>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</si>
  <si>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</si>
  <si>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 xml:space="preserve">     Programul national de diagnostic si tratament cu ajutorul aparaturii de inalta performanta</t>
  </si>
  <si>
    <t xml:space="preserve">    ~ medicamente 40% - conform HG nr.186/2009 privind aprobarea Programului pentru compensarea cu 90% a preţului de referinţă al medicamentelor, cu modificarile si completarile ulterioare</t>
  </si>
  <si>
    <t>Venituri din contributia datorata pentru volume de medicamente consumate care depasesc volumele stabilite prin contracte</t>
  </si>
  <si>
    <t xml:space="preserve">    ~  cost volum-rezultat</t>
  </si>
  <si>
    <t xml:space="preserve">    ~  cost volum</t>
  </si>
  <si>
    <t xml:space="preserve">    ~ Subprogramul de diagnostic genetic al tumorilor solide maligne ( sarcom Ewing si neuroblastom ) la copii si adulti</t>
  </si>
  <si>
    <t xml:space="preserve">     ~ influente financiare salariale conform O.G. nr.7 /2017 </t>
  </si>
  <si>
    <t>LEI</t>
  </si>
  <si>
    <t>Contributii pentru concedii si indemnizatii de la persoane juridice sau fizice</t>
  </si>
  <si>
    <t>Contributii pentru concedii si indemnizatii datorate de persoanele aflate in somaj</t>
  </si>
  <si>
    <t>20.05.07</t>
  </si>
  <si>
    <t>20.05.07.01</t>
  </si>
  <si>
    <t>20.05.07.02</t>
  </si>
  <si>
    <t>21.05.24</t>
  </si>
  <si>
    <t>21.05.25</t>
  </si>
  <si>
    <t>Contributii pentru concedii si indemnizatii datorate de asigurati</t>
  </si>
  <si>
    <t>CONT DE EXECUTIE VENITURI SEPTEMBRIE  2017</t>
  </si>
  <si>
    <t>CONT DE EXECUTIE CHELTUIELI SEPTEMBRIE 2017</t>
  </si>
  <si>
    <t>CASA DE ASIGURARI DE SANATATE  BISTRITA - NASAUD</t>
  </si>
  <si>
    <t>Nr 18869  / 12,10,2017</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</si>
</sst>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sz val="10"/>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4"/>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b/>
      <i/>
      <sz val="10"/>
      <color indexed="9"/>
      <name val="Arial"/>
      <family val="2"/>
    </font>
    <font>
      <b/>
      <i/>
      <sz val="10"/>
      <color theme="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rgb="FFFFFF00"/>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right style="hair"/>
      <top style="hair"/>
      <bottom style="hair"/>
    </border>
    <border>
      <left>
        <color indexed="63"/>
      </left>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8" fillId="4" borderId="0" applyNumberFormat="0" applyBorder="0" applyAlignment="0" applyProtection="0"/>
    <xf numFmtId="0" fontId="4" fillId="20" borderId="1" applyNumberFormat="0" applyAlignment="0" applyProtection="0"/>
    <xf numFmtId="0" fontId="14" fillId="0" borderId="2" applyNumberFormat="0" applyFill="0" applyAlignment="0" applyProtection="0"/>
    <xf numFmtId="171" fontId="0" fillId="0" borderId="0" applyFont="0" applyFill="0" applyBorder="0" applyAlignment="0" applyProtection="0"/>
    <xf numFmtId="3" fontId="0" fillId="0" borderId="0">
      <alignment/>
      <protection/>
    </xf>
    <xf numFmtId="0" fontId="3" fillId="3" borderId="0" applyNumberFormat="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6" fillId="20" borderId="3" applyNumberFormat="0" applyAlignment="0" applyProtection="0"/>
    <xf numFmtId="0" fontId="13" fillId="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9" fillId="0" borderId="0" applyNumberForma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8" fillId="0" borderId="8" applyNumberFormat="0" applyFill="0" applyAlignment="0" applyProtection="0"/>
    <xf numFmtId="0" fontId="5" fillId="23"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48">
    <xf numFmtId="0" fontId="0" fillId="0" borderId="0" xfId="0" applyAlignment="1">
      <alignment/>
    </xf>
    <xf numFmtId="4" fontId="22"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xf>
    <xf numFmtId="4" fontId="0" fillId="0" borderId="10" xfId="0" applyNumberFormat="1" applyFont="1" applyFill="1" applyBorder="1" applyAlignment="1">
      <alignment/>
    </xf>
    <xf numFmtId="4" fontId="22" fillId="0" borderId="0" xfId="0" applyNumberFormat="1" applyFont="1" applyFill="1" applyBorder="1" applyAlignment="1">
      <alignment/>
    </xf>
    <xf numFmtId="4" fontId="22" fillId="0" borderId="10" xfId="0" applyNumberFormat="1" applyFont="1" applyFill="1" applyBorder="1" applyAlignment="1">
      <alignment/>
    </xf>
    <xf numFmtId="0" fontId="22" fillId="0" borderId="0" xfId="0" applyFont="1" applyFill="1" applyBorder="1" applyAlignment="1">
      <alignment/>
    </xf>
    <xf numFmtId="0" fontId="0" fillId="0" borderId="0" xfId="0" applyFont="1" applyFill="1" applyBorder="1" applyAlignment="1">
      <alignment/>
    </xf>
    <xf numFmtId="3" fontId="22" fillId="0" borderId="10" xfId="0" applyNumberFormat="1" applyFont="1" applyFill="1" applyBorder="1" applyAlignment="1">
      <alignment horizontal="center" vertical="center" wrapText="1"/>
    </xf>
    <xf numFmtId="3" fontId="0" fillId="0" borderId="0" xfId="0" applyNumberFormat="1" applyFont="1" applyFill="1" applyBorder="1" applyAlignment="1">
      <alignment/>
    </xf>
    <xf numFmtId="4" fontId="0" fillId="0" borderId="0" xfId="0" applyNumberFormat="1" applyFont="1" applyFill="1" applyBorder="1" applyAlignment="1">
      <alignment/>
    </xf>
    <xf numFmtId="3" fontId="24"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2" fillId="0" borderId="0" xfId="0" applyNumberFormat="1" applyFont="1" applyFill="1" applyBorder="1" applyAlignment="1">
      <alignment wrapText="1"/>
    </xf>
    <xf numFmtId="3" fontId="22"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175" fontId="22" fillId="0" borderId="10" xfId="58" applyNumberFormat="1" applyFont="1" applyFill="1" applyBorder="1" applyAlignment="1" applyProtection="1">
      <alignment horizontal="left" wrapText="1"/>
      <protection/>
    </xf>
    <xf numFmtId="4" fontId="22" fillId="0" borderId="10" xfId="58" applyNumberFormat="1" applyFont="1" applyFill="1" applyBorder="1" applyAlignment="1" applyProtection="1">
      <alignment horizontal="right" wrapText="1"/>
      <protection/>
    </xf>
    <xf numFmtId="175" fontId="22" fillId="0" borderId="10" xfId="58" applyNumberFormat="1" applyFont="1" applyFill="1" applyBorder="1" applyAlignment="1">
      <alignment wrapText="1"/>
      <protection/>
    </xf>
    <xf numFmtId="4" fontId="22" fillId="0" borderId="10" xfId="58" applyNumberFormat="1" applyFont="1" applyFill="1" applyBorder="1" applyAlignment="1">
      <alignment horizontal="right" wrapText="1"/>
      <protection/>
    </xf>
    <xf numFmtId="49" fontId="22" fillId="0" borderId="10" xfId="0" applyNumberFormat="1" applyFont="1" applyFill="1" applyBorder="1" applyAlignment="1">
      <alignment horizontal="left" vertical="top" wrapText="1"/>
    </xf>
    <xf numFmtId="4" fontId="0" fillId="0" borderId="10" xfId="58"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58" applyNumberFormat="1" applyFont="1" applyFill="1" applyBorder="1" applyAlignment="1">
      <alignment wrapText="1"/>
      <protection/>
    </xf>
    <xf numFmtId="175" fontId="0" fillId="0" borderId="10" xfId="58" applyNumberFormat="1" applyFont="1" applyFill="1" applyBorder="1" applyAlignment="1" applyProtection="1">
      <alignment horizontal="left" vertical="center" wrapText="1"/>
      <protection/>
    </xf>
    <xf numFmtId="4" fontId="26" fillId="0" borderId="10" xfId="58" applyNumberFormat="1" applyFont="1" applyFill="1" applyBorder="1" applyAlignment="1">
      <alignment horizontal="right" wrapText="1"/>
      <protection/>
    </xf>
    <xf numFmtId="175" fontId="21" fillId="0" borderId="10" xfId="58" applyNumberFormat="1" applyFont="1" applyFill="1" applyBorder="1" applyAlignment="1">
      <alignment wrapText="1"/>
      <protection/>
    </xf>
    <xf numFmtId="4" fontId="27" fillId="0" borderId="10" xfId="0" applyNumberFormat="1" applyFont="1" applyFill="1" applyBorder="1" applyAlignment="1">
      <alignment horizontal="right"/>
    </xf>
    <xf numFmtId="4" fontId="22" fillId="0" borderId="10" xfId="58" applyNumberFormat="1" applyFont="1" applyFill="1" applyBorder="1" applyAlignment="1">
      <alignment horizontal="right"/>
      <protection/>
    </xf>
    <xf numFmtId="4" fontId="22"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2" fillId="0" borderId="10" xfId="58" applyNumberFormat="1" applyFont="1" applyFill="1" applyBorder="1" applyAlignment="1">
      <alignment wrapText="1"/>
      <protection/>
    </xf>
    <xf numFmtId="4" fontId="26" fillId="0" borderId="10" xfId="58" applyNumberFormat="1" applyFont="1" applyFill="1" applyBorder="1" applyAlignment="1" applyProtection="1">
      <alignment horizontal="right" wrapText="1"/>
      <protection/>
    </xf>
    <xf numFmtId="4" fontId="22"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56" applyNumberFormat="1" applyFont="1" applyFill="1" applyBorder="1" applyAlignment="1">
      <alignment vertical="top" wrapText="1"/>
      <protection/>
    </xf>
    <xf numFmtId="175" fontId="22" fillId="0" borderId="10" xfId="59" applyNumberFormat="1" applyFont="1" applyFill="1" applyBorder="1" applyAlignment="1" applyProtection="1">
      <alignment vertical="top" wrapText="1"/>
      <protection/>
    </xf>
    <xf numFmtId="4" fontId="25" fillId="0" borderId="10" xfId="58" applyNumberFormat="1" applyFont="1" applyFill="1" applyBorder="1" applyAlignment="1">
      <alignment wrapText="1"/>
      <protection/>
    </xf>
    <xf numFmtId="175" fontId="22" fillId="0" borderId="10" xfId="58" applyNumberFormat="1" applyFont="1" applyFill="1" applyBorder="1" applyAlignment="1">
      <alignment/>
      <protection/>
    </xf>
    <xf numFmtId="175" fontId="0" fillId="0" borderId="10" xfId="58" applyNumberFormat="1" applyFont="1" applyFill="1" applyBorder="1" applyAlignment="1">
      <alignment/>
      <protection/>
    </xf>
    <xf numFmtId="4" fontId="0" fillId="0" borderId="10" xfId="58" applyNumberFormat="1" applyFont="1" applyFill="1" applyBorder="1" applyAlignment="1">
      <alignment horizontal="right" wrapText="1"/>
      <protection/>
    </xf>
    <xf numFmtId="4" fontId="25" fillId="0" borderId="10" xfId="0" applyNumberFormat="1" applyFont="1" applyFill="1" applyBorder="1" applyAlignment="1" applyProtection="1">
      <alignment wrapText="1"/>
      <protection/>
    </xf>
    <xf numFmtId="4" fontId="25" fillId="0" borderId="10" xfId="0" applyNumberFormat="1" applyFont="1" applyFill="1" applyBorder="1" applyAlignment="1" applyProtection="1">
      <alignment horizontal="left" wrapText="1"/>
      <protection/>
    </xf>
    <xf numFmtId="175" fontId="29" fillId="0" borderId="10" xfId="58" applyNumberFormat="1" applyFont="1" applyFill="1" applyBorder="1" applyAlignment="1">
      <alignment wrapText="1"/>
      <protection/>
    </xf>
    <xf numFmtId="4" fontId="25" fillId="0" borderId="10" xfId="58" applyNumberFormat="1" applyFont="1" applyFill="1" applyBorder="1" applyAlignment="1" applyProtection="1">
      <alignment wrapText="1"/>
      <protection/>
    </xf>
    <xf numFmtId="175" fontId="29" fillId="0" borderId="10" xfId="58"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1" fillId="0" borderId="10" xfId="57" applyNumberFormat="1" applyFont="1" applyFill="1" applyBorder="1" applyAlignment="1">
      <alignment wrapText="1"/>
      <protection/>
    </xf>
    <xf numFmtId="4" fontId="31" fillId="0" borderId="10" xfId="0" applyNumberFormat="1" applyFont="1" applyFill="1" applyBorder="1" applyAlignment="1" applyProtection="1">
      <alignment wrapText="1"/>
      <protection/>
    </xf>
    <xf numFmtId="4" fontId="31" fillId="0" borderId="10" xfId="0" applyNumberFormat="1" applyFont="1" applyFill="1" applyBorder="1" applyAlignment="1" applyProtection="1">
      <alignment horizontal="left" wrapText="1"/>
      <protection/>
    </xf>
    <xf numFmtId="175" fontId="29" fillId="0" borderId="10" xfId="57" applyNumberFormat="1" applyFont="1" applyFill="1" applyBorder="1" applyAlignment="1">
      <alignment wrapText="1"/>
      <protection/>
    </xf>
    <xf numFmtId="4" fontId="31" fillId="0" borderId="10" xfId="57" applyNumberFormat="1" applyFont="1" applyFill="1" applyBorder="1" applyAlignment="1" applyProtection="1">
      <alignment wrapText="1"/>
      <protection/>
    </xf>
    <xf numFmtId="175" fontId="29" fillId="0" borderId="10" xfId="57" applyNumberFormat="1" applyFont="1" applyFill="1" applyBorder="1" applyAlignment="1">
      <alignment horizontal="left" vertical="center" wrapText="1"/>
      <protection/>
    </xf>
    <xf numFmtId="2" fontId="32" fillId="0" borderId="10" xfId="57" applyNumberFormat="1" applyFont="1" applyFill="1" applyBorder="1" applyAlignment="1">
      <alignment wrapText="1"/>
      <protection/>
    </xf>
    <xf numFmtId="49" fontId="0" fillId="0" borderId="0" xfId="0" applyNumberFormat="1" applyFont="1" applyFill="1" applyBorder="1" applyAlignment="1">
      <alignment horizontal="left" vertical="top" wrapText="1"/>
    </xf>
    <xf numFmtId="49" fontId="22" fillId="0" borderId="10" xfId="0" applyNumberFormat="1" applyFont="1" applyFill="1" applyBorder="1" applyAlignment="1">
      <alignment horizontal="left" vertical="center" wrapText="1"/>
    </xf>
    <xf numFmtId="49" fontId="25" fillId="0" borderId="10" xfId="0" applyNumberFormat="1" applyFont="1" applyFill="1" applyBorder="1" applyAlignment="1">
      <alignment horizontal="left" vertical="top" wrapText="1"/>
    </xf>
    <xf numFmtId="49" fontId="28"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25" fillId="0" borderId="0" xfId="0" applyFont="1" applyFill="1" applyBorder="1" applyAlignment="1">
      <alignment/>
    </xf>
    <xf numFmtId="3" fontId="42" fillId="0" borderId="10" xfId="0" applyNumberFormat="1" applyFont="1" applyFill="1" applyBorder="1" applyAlignment="1">
      <alignment horizontal="center"/>
    </xf>
    <xf numFmtId="175" fontId="0" fillId="0" borderId="10" xfId="58" applyNumberFormat="1" applyFont="1" applyFill="1" applyBorder="1" applyAlignment="1">
      <alignment wrapText="1"/>
      <protection/>
    </xf>
    <xf numFmtId="49" fontId="0" fillId="0" borderId="10" xfId="0" applyNumberFormat="1" applyFont="1" applyFill="1" applyBorder="1" applyAlignment="1">
      <alignment horizontal="left" vertical="top" wrapText="1"/>
    </xf>
    <xf numFmtId="4" fontId="25" fillId="0" borderId="10" xfId="0" applyNumberFormat="1" applyFont="1" applyFill="1" applyBorder="1" applyAlignment="1">
      <alignment horizontal="right"/>
    </xf>
    <xf numFmtId="4" fontId="0" fillId="0" borderId="1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175" fontId="0" fillId="0" borderId="10" xfId="58" applyNumberFormat="1" applyFont="1" applyFill="1" applyBorder="1" applyAlignment="1">
      <alignment vertical="center" wrapText="1"/>
      <protection/>
    </xf>
    <xf numFmtId="175" fontId="22" fillId="0" borderId="10" xfId="58" applyNumberFormat="1" applyFont="1" applyFill="1" applyBorder="1" applyAlignment="1">
      <alignment wrapText="1"/>
      <protection/>
    </xf>
    <xf numFmtId="4" fontId="0" fillId="24" borderId="10" xfId="58" applyNumberFormat="1" applyFont="1" applyFill="1" applyBorder="1" applyAlignment="1">
      <alignment wrapText="1"/>
      <protection/>
    </xf>
    <xf numFmtId="4" fontId="25" fillId="0" borderId="10" xfId="58" applyNumberFormat="1" applyFont="1" applyFill="1" applyBorder="1" applyAlignment="1">
      <alignment wrapText="1"/>
      <protection/>
    </xf>
    <xf numFmtId="175" fontId="25" fillId="0" borderId="10" xfId="58" applyNumberFormat="1" applyFont="1" applyFill="1" applyBorder="1" applyAlignment="1">
      <alignment wrapText="1"/>
      <protection/>
    </xf>
    <xf numFmtId="175" fontId="21" fillId="0" borderId="10" xfId="58" applyNumberFormat="1" applyFont="1" applyFill="1" applyBorder="1" applyAlignment="1">
      <alignment wrapText="1"/>
      <protection/>
    </xf>
    <xf numFmtId="175" fontId="0" fillId="24" borderId="10" xfId="58" applyNumberFormat="1" applyFont="1" applyFill="1" applyBorder="1" applyAlignment="1">
      <alignment vertical="center" wrapText="1"/>
      <protection/>
    </xf>
    <xf numFmtId="4" fontId="31" fillId="0" borderId="10" xfId="0" applyNumberFormat="1" applyFont="1" applyFill="1" applyBorder="1" applyAlignment="1" applyProtection="1">
      <alignment horizontal="right" wrapText="1"/>
      <protection/>
    </xf>
    <xf numFmtId="0" fontId="0" fillId="0" borderId="0" xfId="0" applyFont="1" applyFill="1" applyAlignment="1">
      <alignment wrapText="1"/>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Border="1" applyAlignment="1">
      <alignment/>
    </xf>
    <xf numFmtId="0" fontId="21" fillId="0" borderId="0" xfId="0" applyFont="1" applyFill="1" applyAlignment="1">
      <alignment horizontal="left"/>
    </xf>
    <xf numFmtId="4" fontId="33" fillId="0" borderId="0" xfId="0" applyNumberFormat="1" applyFont="1" applyFill="1" applyAlignment="1">
      <alignment horizontal="center"/>
    </xf>
    <xf numFmtId="4" fontId="0" fillId="0" borderId="0" xfId="0" applyNumberFormat="1" applyFont="1" applyFill="1" applyBorder="1" applyAlignment="1">
      <alignment/>
    </xf>
    <xf numFmtId="0" fontId="33" fillId="0" borderId="0" xfId="0" applyFont="1" applyFill="1" applyAlignment="1">
      <alignment horizontal="left"/>
    </xf>
    <xf numFmtId="0" fontId="22" fillId="0" borderId="0" xfId="0" applyFont="1" applyFill="1" applyAlignment="1">
      <alignment vertical="center" wrapText="1"/>
    </xf>
    <xf numFmtId="0" fontId="22" fillId="0" borderId="0" xfId="0" applyFont="1" applyFill="1" applyBorder="1" applyAlignment="1">
      <alignment horizontal="left"/>
    </xf>
    <xf numFmtId="0" fontId="21" fillId="0" borderId="0" xfId="0" applyFont="1" applyFill="1" applyBorder="1" applyAlignment="1">
      <alignment/>
    </xf>
    <xf numFmtId="0" fontId="21" fillId="0" borderId="0" xfId="0" applyFont="1" applyFill="1" applyAlignment="1">
      <alignment horizontal="center"/>
    </xf>
    <xf numFmtId="0" fontId="0" fillId="0" borderId="0" xfId="0" applyFont="1" applyFill="1" applyBorder="1" applyAlignment="1">
      <alignment horizontal="center" wrapText="1"/>
    </xf>
    <xf numFmtId="2" fontId="22" fillId="0" borderId="10" xfId="0" applyNumberFormat="1" applyFont="1" applyFill="1" applyBorder="1" applyAlignment="1">
      <alignment horizontal="center" vertical="center" wrapText="1"/>
    </xf>
    <xf numFmtId="2" fontId="22" fillId="0" borderId="10" xfId="0" applyNumberFormat="1" applyFont="1" applyFill="1" applyBorder="1" applyAlignment="1">
      <alignment horizontal="center" vertical="center" wrapText="1"/>
    </xf>
    <xf numFmtId="4" fontId="22" fillId="0" borderId="0" xfId="0" applyNumberFormat="1" applyFont="1" applyFill="1" applyBorder="1" applyAlignment="1">
      <alignment horizontal="center" vertical="center" wrapText="1"/>
    </xf>
    <xf numFmtId="0" fontId="0" fillId="0" borderId="0" xfId="0" applyFont="1" applyFill="1" applyBorder="1" applyAlignment="1">
      <alignment/>
    </xf>
    <xf numFmtId="0" fontId="0" fillId="0" borderId="0" xfId="0" applyFont="1" applyFill="1" applyAlignment="1">
      <alignment/>
    </xf>
    <xf numFmtId="2" fontId="22" fillId="0" borderId="10" xfId="0" applyNumberFormat="1" applyFont="1" applyFill="1" applyBorder="1" applyAlignment="1">
      <alignment horizontal="center"/>
    </xf>
    <xf numFmtId="2" fontId="22" fillId="0" borderId="10" xfId="0" applyNumberFormat="1" applyFont="1" applyFill="1" applyBorder="1" applyAlignment="1">
      <alignment horizontal="center" wrapText="1"/>
    </xf>
    <xf numFmtId="1" fontId="22" fillId="0" borderId="10" xfId="0" applyNumberFormat="1" applyFont="1" applyFill="1" applyBorder="1" applyAlignment="1">
      <alignment horizontal="center"/>
    </xf>
    <xf numFmtId="3" fontId="22"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2" fontId="34" fillId="0" borderId="10" xfId="0" applyNumberFormat="1" applyFont="1" applyFill="1" applyBorder="1" applyAlignment="1">
      <alignment horizontal="left"/>
    </xf>
    <xf numFmtId="2" fontId="22" fillId="0" borderId="10" xfId="0" applyNumberFormat="1" applyFont="1" applyFill="1" applyBorder="1" applyAlignment="1">
      <alignment wrapText="1"/>
    </xf>
    <xf numFmtId="4" fontId="22" fillId="0" borderId="10" xfId="0" applyNumberFormat="1" applyFont="1" applyFill="1" applyBorder="1" applyAlignment="1">
      <alignment/>
    </xf>
    <xf numFmtId="4" fontId="22" fillId="0" borderId="0" xfId="0" applyNumberFormat="1" applyFont="1" applyFill="1" applyBorder="1" applyAlignment="1">
      <alignment/>
    </xf>
    <xf numFmtId="4" fontId="0" fillId="0" borderId="10" xfId="0" applyNumberFormat="1" applyFont="1" applyFill="1" applyBorder="1" applyAlignment="1">
      <alignment/>
    </xf>
    <xf numFmtId="4" fontId="22" fillId="0" borderId="10" xfId="0" applyNumberFormat="1" applyFont="1" applyFill="1" applyBorder="1" applyAlignment="1">
      <alignment wrapText="1"/>
    </xf>
    <xf numFmtId="2" fontId="3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36" fillId="0" borderId="10" xfId="0" applyNumberFormat="1" applyFont="1" applyFill="1" applyBorder="1" applyAlignment="1">
      <alignment wrapText="1"/>
    </xf>
    <xf numFmtId="2" fontId="22" fillId="24" borderId="10" xfId="0" applyNumberFormat="1" applyFont="1" applyFill="1" applyBorder="1" applyAlignment="1">
      <alignment wrapText="1"/>
    </xf>
    <xf numFmtId="4" fontId="22" fillId="24" borderId="10" xfId="0" applyNumberFormat="1" applyFont="1" applyFill="1" applyBorder="1" applyAlignment="1">
      <alignment/>
    </xf>
    <xf numFmtId="4" fontId="22" fillId="24" borderId="0" xfId="0" applyNumberFormat="1" applyFont="1" applyFill="1" applyBorder="1" applyAlignment="1">
      <alignment/>
    </xf>
    <xf numFmtId="4" fontId="0" fillId="24" borderId="0" xfId="0" applyNumberFormat="1" applyFont="1" applyFill="1" applyBorder="1" applyAlignment="1">
      <alignment/>
    </xf>
    <xf numFmtId="0" fontId="0" fillId="24" borderId="0" xfId="0" applyFont="1" applyFill="1" applyBorder="1" applyAlignment="1">
      <alignment/>
    </xf>
    <xf numFmtId="0" fontId="0" fillId="24" borderId="0" xfId="0" applyFont="1" applyFill="1" applyAlignment="1">
      <alignment/>
    </xf>
    <xf numFmtId="2" fontId="0" fillId="24" borderId="10" xfId="0" applyNumberFormat="1" applyFont="1" applyFill="1" applyBorder="1" applyAlignment="1">
      <alignment wrapText="1"/>
    </xf>
    <xf numFmtId="4" fontId="0" fillId="24" borderId="10" xfId="0" applyNumberFormat="1" applyFont="1" applyFill="1" applyBorder="1" applyAlignment="1">
      <alignment/>
    </xf>
    <xf numFmtId="2" fontId="37" fillId="0" borderId="10" xfId="0" applyNumberFormat="1" applyFont="1" applyFill="1" applyBorder="1" applyAlignment="1">
      <alignment wrapText="1"/>
    </xf>
    <xf numFmtId="2" fontId="35" fillId="0" borderId="10" xfId="0" applyNumberFormat="1" applyFont="1" applyFill="1" applyBorder="1" applyAlignment="1">
      <alignment wrapText="1"/>
    </xf>
    <xf numFmtId="2" fontId="35" fillId="24" borderId="10" xfId="0" applyNumberFormat="1" applyFont="1" applyFill="1" applyBorder="1" applyAlignment="1">
      <alignment horizontal="left"/>
    </xf>
    <xf numFmtId="2" fontId="34" fillId="0" borderId="10" xfId="0" applyNumberFormat="1" applyFont="1" applyFill="1" applyBorder="1" applyAlignment="1">
      <alignment horizontal="left"/>
    </xf>
    <xf numFmtId="4" fontId="22" fillId="0" borderId="11" xfId="0" applyNumberFormat="1"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49" fontId="34" fillId="0" borderId="10" xfId="0" applyNumberFormat="1" applyFont="1" applyFill="1" applyBorder="1" applyAlignment="1">
      <alignment horizontal="left"/>
    </xf>
    <xf numFmtId="2" fontId="38" fillId="0" borderId="10" xfId="0" applyNumberFormat="1" applyFont="1" applyFill="1" applyBorder="1" applyAlignment="1">
      <alignment wrapText="1"/>
    </xf>
    <xf numFmtId="2" fontId="35" fillId="0" borderId="10" xfId="0" applyNumberFormat="1" applyFont="1" applyFill="1" applyBorder="1" applyAlignment="1" applyProtection="1">
      <alignment horizontal="left" vertical="center"/>
      <protection/>
    </xf>
    <xf numFmtId="2" fontId="3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57" applyNumberFormat="1" applyFont="1" applyFill="1" applyBorder="1" applyAlignment="1" applyProtection="1">
      <alignment wrapText="1"/>
      <protection/>
    </xf>
    <xf numFmtId="4" fontId="0" fillId="0" borderId="0" xfId="0" applyNumberFormat="1" applyFont="1" applyFill="1" applyBorder="1" applyAlignment="1">
      <alignment/>
    </xf>
    <xf numFmtId="2" fontId="0" fillId="0" borderId="10" xfId="0" applyNumberFormat="1" applyFont="1" applyFill="1" applyBorder="1" applyAlignment="1">
      <alignment horizontal="left" vertical="center" wrapText="1"/>
    </xf>
    <xf numFmtId="2" fontId="39" fillId="0" borderId="0" xfId="0" applyNumberFormat="1" applyFont="1" applyFill="1" applyBorder="1" applyAlignment="1">
      <alignment wrapText="1"/>
    </xf>
    <xf numFmtId="2" fontId="39" fillId="0" borderId="0" xfId="53" applyNumberFormat="1" applyFont="1" applyFill="1" applyBorder="1" applyAlignment="1" applyProtection="1">
      <alignment vertical="center" wrapText="1"/>
      <protection/>
    </xf>
    <xf numFmtId="2" fontId="22" fillId="0" borderId="0" xfId="0" applyNumberFormat="1" applyFont="1" applyFill="1" applyBorder="1" applyAlignment="1">
      <alignment/>
    </xf>
    <xf numFmtId="2" fontId="0" fillId="0" borderId="0" xfId="0" applyNumberFormat="1" applyFont="1" applyFill="1" applyBorder="1" applyAlignment="1">
      <alignment/>
    </xf>
    <xf numFmtId="4" fontId="0" fillId="0" borderId="0" xfId="0" applyNumberFormat="1" applyFont="1" applyFill="1" applyAlignment="1">
      <alignment/>
    </xf>
    <xf numFmtId="0" fontId="0" fillId="0" borderId="0" xfId="0" applyFont="1" applyFill="1" applyAlignment="1">
      <alignment wrapText="1"/>
    </xf>
    <xf numFmtId="0" fontId="39" fillId="0" borderId="0" xfId="0" applyFont="1" applyFill="1" applyAlignment="1">
      <alignment wrapText="1"/>
    </xf>
    <xf numFmtId="0" fontId="39" fillId="0" borderId="0" xfId="0" applyFont="1" applyFill="1" applyAlignment="1">
      <alignment/>
    </xf>
    <xf numFmtId="4" fontId="39" fillId="0" borderId="0" xfId="0" applyNumberFormat="1" applyFont="1" applyFill="1" applyAlignment="1">
      <alignment/>
    </xf>
    <xf numFmtId="0" fontId="39" fillId="0" borderId="0" xfId="0" applyFont="1" applyFill="1" applyBorder="1" applyAlignment="1">
      <alignment/>
    </xf>
    <xf numFmtId="4" fontId="39" fillId="0" borderId="0" xfId="0" applyNumberFormat="1" applyFont="1" applyFill="1" applyBorder="1" applyAlignment="1">
      <alignment/>
    </xf>
    <xf numFmtId="0" fontId="22" fillId="0" borderId="0" xfId="0" applyFont="1" applyFill="1" applyBorder="1" applyAlignment="1">
      <alignment horizontal="center" wrapText="1"/>
    </xf>
    <xf numFmtId="0" fontId="40" fillId="0" borderId="0" xfId="0" applyFont="1" applyFill="1" applyAlignment="1">
      <alignment horizontal="left" wrapText="1"/>
    </xf>
    <xf numFmtId="0" fontId="34" fillId="0" borderId="0" xfId="0" applyFont="1" applyFill="1" applyBorder="1" applyAlignment="1">
      <alignment horizontal="center" wrapText="1"/>
    </xf>
    <xf numFmtId="0" fontId="22"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2" xfId="42"/>
    <cellStyle name="Comma0" xfId="43"/>
    <cellStyle name="Eronat" xfId="44"/>
    <cellStyle name="Hyperlink" xfId="45"/>
    <cellStyle name="Followed Hyperlink" xfId="46"/>
    <cellStyle name="Ieșire" xfId="47"/>
    <cellStyle name="Intrare" xfId="48"/>
    <cellStyle name="Currency" xfId="49"/>
    <cellStyle name="Currency [0]" xfId="50"/>
    <cellStyle name="Neutru" xfId="51"/>
    <cellStyle name="Normal 2" xfId="52"/>
    <cellStyle name="Normal 3" xfId="53"/>
    <cellStyle name="Normal 4" xfId="54"/>
    <cellStyle name="Normal 5" xfId="55"/>
    <cellStyle name="Normal_buget 2004 cf lg 507 2003 CU DEBL10% MAI cu virari" xfId="56"/>
    <cellStyle name="Normal_BUGET RECTIFICARE OUG 89 VIRARI FINALE" xfId="57"/>
    <cellStyle name="Normal_BUGET RECTIFICARE OUG 89 VIRARI FINALE_12.Cont executie CHELTUIELI DECEMBRIE 2014" xfId="58"/>
    <cellStyle name="Normal_LG 216 CALCULE BVC 2001" xfId="59"/>
    <cellStyle name="Notă" xfId="60"/>
    <cellStyle name="Percent 2" xfId="61"/>
    <cellStyle name="Percent" xfId="62"/>
    <cellStyle name="Style 1" xfId="63"/>
    <cellStyle name="Text avertisment" xfId="64"/>
    <cellStyle name="Text explicativ" xfId="65"/>
    <cellStyle name="Titlu" xfId="66"/>
    <cellStyle name="Titlu 1" xfId="67"/>
    <cellStyle name="Titlu 2" xfId="68"/>
    <cellStyle name="Titlu 3" xfId="69"/>
    <cellStyle name="Titlu 4" xfId="70"/>
    <cellStyle name="Total" xfId="71"/>
    <cellStyle name="Verificare celulă" xfId="72"/>
    <cellStyle name="Comma" xfId="73"/>
    <cellStyle name="Comma [0]"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46"/>
  <sheetViews>
    <sheetView tabSelected="1" zoomScalePageLayoutView="0" workbookViewId="0" topLeftCell="A1">
      <pane xSplit="3" ySplit="8" topLeftCell="D9" activePane="bottomRight" state="frozen"/>
      <selection pane="topLeft" activeCell="D37" sqref="D37"/>
      <selection pane="topRight" activeCell="D37" sqref="D37"/>
      <selection pane="bottomLeft" activeCell="D37" sqref="D37"/>
      <selection pane="bottomRight" activeCell="F22" sqref="F22"/>
    </sheetView>
  </sheetViews>
  <sheetFormatPr defaultColWidth="9.140625" defaultRowHeight="12.75"/>
  <cols>
    <col min="1" max="1" width="10.28125" style="76" bestFit="1" customWidth="1"/>
    <col min="2" max="2" width="57.57421875" style="77" customWidth="1"/>
    <col min="3" max="3" width="14.00390625" style="78" customWidth="1"/>
    <col min="4" max="4" width="14.421875" style="78" customWidth="1"/>
    <col min="5" max="6" width="18.00390625" style="77" customWidth="1"/>
    <col min="7" max="7" width="10.7109375" style="79" customWidth="1"/>
    <col min="8" max="8" width="10.57421875" style="79" customWidth="1"/>
    <col min="9" max="9" width="10.8515625" style="79" customWidth="1"/>
    <col min="10" max="10" width="11.00390625" style="79" customWidth="1"/>
    <col min="11" max="11" width="10.28125" style="79" customWidth="1"/>
    <col min="12" max="12" width="9.140625" style="79" customWidth="1"/>
    <col min="13" max="13" width="10.00390625" style="79" customWidth="1"/>
    <col min="14" max="14" width="10.7109375" style="79" customWidth="1"/>
    <col min="15" max="15" width="10.00390625" style="79" customWidth="1"/>
    <col min="16" max="16" width="10.28125" style="79" customWidth="1"/>
    <col min="17" max="17" width="10.00390625" style="79" customWidth="1"/>
    <col min="18" max="18" width="10.8515625" style="79" customWidth="1"/>
    <col min="19" max="19" width="9.140625" style="79" customWidth="1"/>
    <col min="20" max="20" width="9.7109375" style="79" customWidth="1"/>
    <col min="21" max="21" width="10.140625" style="79" customWidth="1"/>
    <col min="22" max="22" width="10.8515625" style="79" customWidth="1"/>
    <col min="23" max="23" width="9.7109375" style="79" customWidth="1"/>
    <col min="24" max="25" width="10.57421875" style="79" customWidth="1"/>
    <col min="26" max="26" width="10.8515625" style="79" customWidth="1"/>
    <col min="27" max="27" width="9.8515625" style="79" customWidth="1"/>
    <col min="28" max="28" width="9.00390625" style="79" customWidth="1"/>
    <col min="29" max="29" width="10.140625" style="79" customWidth="1"/>
    <col min="30" max="30" width="10.57421875" style="79" customWidth="1"/>
    <col min="31" max="31" width="10.7109375" style="79" customWidth="1"/>
    <col min="32" max="32" width="9.28125" style="79" customWidth="1"/>
    <col min="33" max="33" width="10.28125" style="79" customWidth="1"/>
    <col min="34" max="34" width="9.8515625" style="79" customWidth="1"/>
    <col min="35" max="35" width="10.7109375" style="79" customWidth="1"/>
    <col min="36" max="36" width="10.00390625" style="79" customWidth="1"/>
    <col min="37" max="37" width="10.28125" style="79" customWidth="1"/>
    <col min="38" max="38" width="9.57421875" style="79" customWidth="1"/>
    <col min="39" max="39" width="10.7109375" style="79" customWidth="1"/>
    <col min="40" max="40" width="10.140625" style="79" bestFit="1" customWidth="1"/>
    <col min="41" max="41" width="10.57421875" style="79" customWidth="1"/>
    <col min="42" max="42" width="10.00390625" style="79" customWidth="1"/>
    <col min="43" max="43" width="10.8515625" style="79" customWidth="1"/>
    <col min="44" max="44" width="10.140625" style="79" customWidth="1"/>
    <col min="45" max="45" width="9.7109375" style="79" customWidth="1"/>
    <col min="46" max="46" width="10.8515625" style="79" customWidth="1"/>
    <col min="47" max="47" width="11.140625" style="79" customWidth="1"/>
    <col min="48" max="48" width="9.140625" style="79" customWidth="1"/>
    <col min="49" max="49" width="10.57421875" style="79" customWidth="1"/>
    <col min="50" max="50" width="9.8515625" style="79" customWidth="1"/>
    <col min="51" max="51" width="10.8515625" style="79" customWidth="1"/>
    <col min="52" max="52" width="10.28125" style="79" customWidth="1"/>
    <col min="53" max="53" width="8.57421875" style="79" customWidth="1"/>
    <col min="54" max="54" width="10.421875" style="79" customWidth="1"/>
    <col min="55" max="56" width="9.8515625" style="79" customWidth="1"/>
    <col min="57" max="57" width="9.28125" style="79" customWidth="1"/>
    <col min="58" max="58" width="9.00390625" style="79" customWidth="1"/>
    <col min="59" max="59" width="10.421875" style="79" customWidth="1"/>
    <col min="60" max="60" width="11.28125" style="79" customWidth="1"/>
    <col min="61" max="61" width="9.8515625" style="79" customWidth="1"/>
    <col min="62" max="62" width="10.421875" style="79" customWidth="1"/>
    <col min="63" max="63" width="9.7109375" style="79" customWidth="1"/>
    <col min="64" max="64" width="11.140625" style="79" customWidth="1"/>
    <col min="65" max="65" width="10.421875" style="79" customWidth="1"/>
    <col min="66" max="66" width="10.00390625" style="79" customWidth="1"/>
    <col min="67" max="67" width="10.140625" style="79" customWidth="1"/>
    <col min="68" max="68" width="10.7109375" style="79" customWidth="1"/>
    <col min="69" max="69" width="11.140625" style="79" customWidth="1"/>
    <col min="70" max="70" width="9.57421875" style="79" customWidth="1"/>
    <col min="71" max="71" width="11.28125" style="79" customWidth="1"/>
    <col min="72" max="72" width="11.00390625" style="79" customWidth="1"/>
    <col min="73" max="73" width="9.8515625" style="79" customWidth="1"/>
    <col min="74" max="74" width="10.7109375" style="79" customWidth="1"/>
    <col min="75" max="75" width="10.28125" style="79" customWidth="1"/>
    <col min="76" max="76" width="10.57421875" style="79" customWidth="1"/>
    <col min="77" max="77" width="9.57421875" style="79" customWidth="1"/>
    <col min="78" max="78" width="8.421875" style="79" customWidth="1"/>
    <col min="79" max="79" width="10.7109375" style="79" customWidth="1"/>
    <col min="80" max="80" width="10.140625" style="79" customWidth="1"/>
    <col min="81" max="81" width="10.7109375" style="79" customWidth="1"/>
    <col min="82" max="82" width="9.8515625" style="79" customWidth="1"/>
    <col min="83" max="83" width="9.7109375" style="79" customWidth="1"/>
    <col min="84" max="84" width="10.00390625" style="79" customWidth="1"/>
    <col min="85" max="85" width="11.421875" style="79" customWidth="1"/>
    <col min="86" max="86" width="10.00390625" style="79" customWidth="1"/>
    <col min="87" max="87" width="9.7109375" style="79" customWidth="1"/>
    <col min="88" max="88" width="10.00390625" style="79" customWidth="1"/>
    <col min="89" max="89" width="10.7109375" style="79" customWidth="1"/>
    <col min="90" max="90" width="9.28125" style="79" customWidth="1"/>
    <col min="91" max="91" width="10.7109375" style="79" customWidth="1"/>
    <col min="92" max="92" width="10.140625" style="79" customWidth="1"/>
    <col min="93" max="93" width="10.8515625" style="79" customWidth="1"/>
    <col min="94" max="94" width="11.140625" style="79" customWidth="1"/>
    <col min="95" max="97" width="10.28125" style="79" customWidth="1"/>
    <col min="98" max="98" width="9.57421875" style="79" customWidth="1"/>
    <col min="99" max="99" width="10.28125" style="79" customWidth="1"/>
    <col min="100" max="100" width="9.57421875" style="79" customWidth="1"/>
    <col min="101" max="101" width="10.140625" style="79" customWidth="1"/>
    <col min="102" max="102" width="8.8515625" style="79" customWidth="1"/>
    <col min="103" max="103" width="9.421875" style="79" customWidth="1"/>
    <col min="104" max="104" width="10.28125" style="79" customWidth="1"/>
    <col min="105" max="105" width="9.8515625" style="79" customWidth="1"/>
    <col min="106" max="106" width="9.57421875" style="79" customWidth="1"/>
    <col min="107" max="107" width="9.00390625" style="79" customWidth="1"/>
    <col min="108" max="108" width="9.7109375" style="79" customWidth="1"/>
    <col min="109" max="110" width="10.421875" style="79" customWidth="1"/>
    <col min="111" max="111" width="10.140625" style="79" customWidth="1"/>
    <col min="112" max="112" width="10.28125" style="79" customWidth="1"/>
    <col min="113" max="113" width="11.57421875" style="79" customWidth="1"/>
    <col min="114" max="115" width="11.140625" style="79" customWidth="1"/>
    <col min="116" max="116" width="9.8515625" style="79" customWidth="1"/>
    <col min="117" max="117" width="8.57421875" style="79" customWidth="1"/>
    <col min="118" max="118" width="10.28125" style="79" customWidth="1"/>
    <col min="119" max="119" width="10.00390625" style="79" customWidth="1"/>
    <col min="120" max="120" width="9.8515625" style="79" customWidth="1"/>
    <col min="121" max="121" width="10.140625" style="79" customWidth="1"/>
    <col min="122" max="122" width="11.7109375" style="79" customWidth="1"/>
    <col min="123" max="123" width="8.140625" style="79" customWidth="1"/>
    <col min="124" max="124" width="8.57421875" style="79" customWidth="1"/>
    <col min="125" max="125" width="10.140625" style="79" customWidth="1"/>
    <col min="126" max="126" width="11.7109375" style="79" customWidth="1"/>
    <col min="127" max="127" width="9.57421875" style="79" customWidth="1"/>
    <col min="128" max="128" width="9.421875" style="79" customWidth="1"/>
    <col min="129" max="129" width="12.28125" style="79" customWidth="1"/>
    <col min="130" max="130" width="11.421875" style="79" customWidth="1"/>
    <col min="131" max="131" width="11.57421875" style="79" customWidth="1"/>
    <col min="132" max="132" width="11.421875" style="79" customWidth="1"/>
    <col min="133" max="133" width="14.28125" style="79" customWidth="1"/>
    <col min="134" max="134" width="10.57421875" style="79" customWidth="1"/>
    <col min="135" max="135" width="11.7109375" style="79" bestFit="1" customWidth="1"/>
    <col min="136" max="136" width="11.00390625" style="79" customWidth="1"/>
    <col min="137" max="137" width="12.00390625" style="79" customWidth="1"/>
    <col min="138" max="138" width="10.8515625" style="79" customWidth="1"/>
    <col min="139" max="139" width="11.57421875" style="79" customWidth="1"/>
    <col min="140" max="140" width="9.8515625" style="79" customWidth="1"/>
    <col min="141" max="141" width="10.57421875" style="79" customWidth="1"/>
    <col min="142" max="143" width="9.140625" style="79" customWidth="1"/>
    <col min="144" max="144" width="10.57421875" style="79" customWidth="1"/>
    <col min="145" max="145" width="9.8515625" style="79" customWidth="1"/>
    <col min="146" max="146" width="10.140625" style="79" customWidth="1"/>
    <col min="147" max="148" width="9.140625" style="79" customWidth="1"/>
    <col min="149" max="149" width="10.57421875" style="79" customWidth="1"/>
    <col min="150" max="150" width="10.00390625" style="79" customWidth="1"/>
    <col min="151" max="151" width="9.8515625" style="79" customWidth="1"/>
    <col min="152" max="153" width="9.140625" style="79" customWidth="1"/>
    <col min="154" max="154" width="10.421875" style="79" customWidth="1"/>
    <col min="155" max="155" width="9.7109375" style="79" customWidth="1"/>
    <col min="156" max="156" width="10.00390625" style="79" customWidth="1"/>
    <col min="157" max="158" width="9.140625" style="79" customWidth="1"/>
    <col min="159" max="159" width="10.140625" style="79" customWidth="1"/>
    <col min="160" max="160" width="12.7109375" style="79" bestFit="1" customWidth="1"/>
    <col min="161" max="172" width="9.140625" style="79" customWidth="1"/>
    <col min="173" max="16384" width="9.140625" style="77" customWidth="1"/>
  </cols>
  <sheetData>
    <row r="1" ht="12.75">
      <c r="B1" s="77" t="s">
        <v>392</v>
      </c>
    </row>
    <row r="2" ht="12.75">
      <c r="B2" s="77" t="s">
        <v>393</v>
      </c>
    </row>
    <row r="3" spans="2:133" ht="18.75">
      <c r="B3" s="80" t="s">
        <v>390</v>
      </c>
      <c r="C3" s="81"/>
      <c r="D3" s="81"/>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row>
    <row r="4" spans="2:133" ht="17.25" customHeight="1">
      <c r="B4" s="83"/>
      <c r="C4" s="81"/>
      <c r="D4" s="81"/>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row>
    <row r="5" spans="1:159" ht="12.75">
      <c r="A5" s="84"/>
      <c r="B5" s="85"/>
      <c r="C5" s="82"/>
      <c r="D5" s="82"/>
      <c r="E5" s="82"/>
      <c r="F5" s="82"/>
      <c r="FC5" s="86"/>
    </row>
    <row r="6" spans="2:159" ht="12.75" customHeight="1">
      <c r="B6" s="79"/>
      <c r="C6" s="82"/>
      <c r="D6" s="82"/>
      <c r="E6" s="82"/>
      <c r="F6" s="87" t="s">
        <v>381</v>
      </c>
      <c r="G6" s="88"/>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7"/>
      <c r="EF6" s="147"/>
      <c r="EG6" s="147"/>
      <c r="EH6" s="147"/>
      <c r="EI6" s="147"/>
      <c r="EJ6" s="144"/>
      <c r="EK6" s="144"/>
      <c r="EL6" s="144"/>
      <c r="EM6" s="144"/>
      <c r="EN6" s="144"/>
      <c r="EO6" s="144"/>
      <c r="EP6" s="144"/>
      <c r="EQ6" s="144"/>
      <c r="ER6" s="144"/>
      <c r="ES6" s="144"/>
      <c r="ET6" s="144"/>
      <c r="EU6" s="144"/>
      <c r="EV6" s="144"/>
      <c r="EW6" s="144"/>
      <c r="EX6" s="144"/>
      <c r="EY6" s="144"/>
      <c r="EZ6" s="144"/>
      <c r="FA6" s="144"/>
      <c r="FB6" s="144"/>
      <c r="FC6" s="144"/>
    </row>
    <row r="7" spans="1:172" s="93" customFormat="1" ht="76.5">
      <c r="A7" s="89" t="s">
        <v>0</v>
      </c>
      <c r="B7" s="89" t="s">
        <v>1</v>
      </c>
      <c r="C7" s="89" t="s">
        <v>2</v>
      </c>
      <c r="D7" s="90" t="s">
        <v>3</v>
      </c>
      <c r="E7" s="89" t="s">
        <v>4</v>
      </c>
      <c r="F7" s="89" t="s">
        <v>5</v>
      </c>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2"/>
      <c r="FE7" s="92"/>
      <c r="FF7" s="92"/>
      <c r="FG7" s="92"/>
      <c r="FH7" s="92"/>
      <c r="FI7" s="92"/>
      <c r="FJ7" s="92"/>
      <c r="FK7" s="92"/>
      <c r="FL7" s="92"/>
      <c r="FM7" s="92"/>
      <c r="FN7" s="92"/>
      <c r="FO7" s="92"/>
      <c r="FP7" s="92"/>
    </row>
    <row r="8" spans="1:172" s="99" customFormat="1" ht="12.75">
      <c r="A8" s="94"/>
      <c r="B8" s="95"/>
      <c r="C8" s="96">
        <v>1</v>
      </c>
      <c r="D8" s="94" t="s">
        <v>139</v>
      </c>
      <c r="E8" s="96">
        <v>2</v>
      </c>
      <c r="F8" s="94" t="s">
        <v>6</v>
      </c>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8"/>
      <c r="FE8" s="98"/>
      <c r="FF8" s="98"/>
      <c r="FG8" s="98"/>
      <c r="FH8" s="98"/>
      <c r="FI8" s="98"/>
      <c r="FJ8" s="98"/>
      <c r="FK8" s="98"/>
      <c r="FL8" s="98"/>
      <c r="FM8" s="98"/>
      <c r="FN8" s="98"/>
      <c r="FO8" s="98"/>
      <c r="FP8" s="98"/>
    </row>
    <row r="9" spans="1:161" ht="12.75">
      <c r="A9" s="100" t="s">
        <v>7</v>
      </c>
      <c r="B9" s="101" t="s">
        <v>8</v>
      </c>
      <c r="C9" s="102">
        <f>+C10+C61</f>
        <v>135901670</v>
      </c>
      <c r="D9" s="102">
        <f>+D10+D61</f>
        <v>100358810</v>
      </c>
      <c r="E9" s="102">
        <f>+E10+E61</f>
        <v>100030313.17999999</v>
      </c>
      <c r="F9" s="102">
        <f>+F10+F61</f>
        <v>11530203</v>
      </c>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82"/>
      <c r="FE9" s="82"/>
    </row>
    <row r="10" spans="1:161" ht="12.75">
      <c r="A10" s="100" t="s">
        <v>9</v>
      </c>
      <c r="B10" s="101" t="s">
        <v>10</v>
      </c>
      <c r="C10" s="102">
        <f>+C16+C48+C11</f>
        <v>128469690</v>
      </c>
      <c r="D10" s="102">
        <f>+D16+D48+D11</f>
        <v>93757690</v>
      </c>
      <c r="E10" s="102">
        <f>+E16+E48+E11</f>
        <v>96990072.17999999</v>
      </c>
      <c r="F10" s="102">
        <f>+F16+F48+F11</f>
        <v>11167758</v>
      </c>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82"/>
      <c r="FE10" s="82"/>
    </row>
    <row r="11" spans="1:161" ht="12.75">
      <c r="A11" s="100" t="s">
        <v>11</v>
      </c>
      <c r="B11" s="101" t="s">
        <v>12</v>
      </c>
      <c r="C11" s="102">
        <f>+C12+C13+C14+C15</f>
        <v>0</v>
      </c>
      <c r="D11" s="102">
        <f>+D12+D13+D14+D15</f>
        <v>0</v>
      </c>
      <c r="E11" s="102">
        <f>+E12+E13+E14+E15</f>
        <v>0</v>
      </c>
      <c r="F11" s="102">
        <f>+F12+F13+F14+F15</f>
        <v>0</v>
      </c>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82"/>
      <c r="FE11" s="82"/>
    </row>
    <row r="12" spans="1:161" ht="38.25">
      <c r="A12" s="100" t="s">
        <v>13</v>
      </c>
      <c r="B12" s="101" t="s">
        <v>14</v>
      </c>
      <c r="C12" s="102"/>
      <c r="D12" s="104"/>
      <c r="E12" s="102"/>
      <c r="F12" s="102"/>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82"/>
      <c r="FE12" s="82"/>
    </row>
    <row r="13" spans="1:161" ht="38.25">
      <c r="A13" s="100" t="s">
        <v>15</v>
      </c>
      <c r="B13" s="101" t="s">
        <v>16</v>
      </c>
      <c r="C13" s="102"/>
      <c r="D13" s="104"/>
      <c r="E13" s="102"/>
      <c r="F13" s="102"/>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82"/>
      <c r="FE13" s="82"/>
    </row>
    <row r="14" spans="1:161" ht="25.5">
      <c r="A14" s="100"/>
      <c r="B14" s="105" t="s">
        <v>338</v>
      </c>
      <c r="C14" s="102"/>
      <c r="D14" s="104"/>
      <c r="E14" s="102"/>
      <c r="F14" s="102"/>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82"/>
      <c r="FE14" s="82"/>
    </row>
    <row r="15" spans="1:161" ht="38.25">
      <c r="A15" s="100"/>
      <c r="B15" s="105" t="s">
        <v>376</v>
      </c>
      <c r="C15" s="102"/>
      <c r="D15" s="104"/>
      <c r="E15" s="102"/>
      <c r="F15" s="102"/>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82"/>
      <c r="FE15" s="82"/>
    </row>
    <row r="16" spans="1:161" ht="12.75">
      <c r="A16" s="100" t="s">
        <v>17</v>
      </c>
      <c r="B16" s="101" t="s">
        <v>18</v>
      </c>
      <c r="C16" s="102">
        <f>+C17+C28</f>
        <v>128348690</v>
      </c>
      <c r="D16" s="102">
        <f>+D17+D28</f>
        <v>93647690</v>
      </c>
      <c r="E16" s="102">
        <f>+E17+E28</f>
        <v>96876645.75999999</v>
      </c>
      <c r="F16" s="102">
        <f>+F17+F28</f>
        <v>11152331</v>
      </c>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82"/>
      <c r="FE16" s="82"/>
    </row>
    <row r="17" spans="1:161" ht="12.75">
      <c r="A17" s="100" t="s">
        <v>19</v>
      </c>
      <c r="B17" s="101" t="s">
        <v>20</v>
      </c>
      <c r="C17" s="102">
        <f>+C18+C25</f>
        <v>63612690</v>
      </c>
      <c r="D17" s="102">
        <f>+D18+D25</f>
        <v>47394690</v>
      </c>
      <c r="E17" s="102">
        <f>+E18+E25</f>
        <v>47458363</v>
      </c>
      <c r="F17" s="102">
        <f>+F18+F25</f>
        <v>5484629</v>
      </c>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82"/>
      <c r="FE17" s="82"/>
    </row>
    <row r="18" spans="1:161" ht="25.5">
      <c r="A18" s="100" t="s">
        <v>21</v>
      </c>
      <c r="B18" s="101" t="s">
        <v>22</v>
      </c>
      <c r="C18" s="102">
        <f>C19+C20+C22+C23+C24+C21</f>
        <v>63612690</v>
      </c>
      <c r="D18" s="102">
        <f>D19+D20+D22+D23+D24+D21</f>
        <v>47394690</v>
      </c>
      <c r="E18" s="102">
        <f>E19+E20+E22+E23+E24+E21</f>
        <v>47458363</v>
      </c>
      <c r="F18" s="102">
        <f>F19+F20+F22+F23+F24+F21</f>
        <v>5484629</v>
      </c>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82"/>
      <c r="FE18" s="82"/>
    </row>
    <row r="19" spans="1:161" ht="25.5">
      <c r="A19" s="106" t="s">
        <v>23</v>
      </c>
      <c r="B19" s="107" t="s">
        <v>24</v>
      </c>
      <c r="C19" s="102">
        <v>63612690</v>
      </c>
      <c r="D19" s="104">
        <v>47394690</v>
      </c>
      <c r="E19" s="104">
        <f>35532782+4622131</f>
        <v>40154913</v>
      </c>
      <c r="F19" s="104">
        <v>4622131</v>
      </c>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82"/>
      <c r="FE19" s="82"/>
    </row>
    <row r="20" spans="1:161" ht="25.5">
      <c r="A20" s="106" t="s">
        <v>25</v>
      </c>
      <c r="B20" s="107" t="s">
        <v>26</v>
      </c>
      <c r="C20" s="102"/>
      <c r="D20" s="104"/>
      <c r="E20" s="104">
        <f>386266+37720</f>
        <v>423986</v>
      </c>
      <c r="F20" s="104">
        <f>37720</f>
        <v>37720</v>
      </c>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82"/>
      <c r="FE20" s="82"/>
    </row>
    <row r="21" spans="1:161" ht="12.75">
      <c r="A21" s="106" t="s">
        <v>27</v>
      </c>
      <c r="B21" s="107" t="s">
        <v>28</v>
      </c>
      <c r="C21" s="102"/>
      <c r="D21" s="104"/>
      <c r="E21" s="104"/>
      <c r="F21" s="104"/>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82"/>
      <c r="FE21" s="82"/>
    </row>
    <row r="22" spans="1:161" ht="25.5">
      <c r="A22" s="106" t="s">
        <v>29</v>
      </c>
      <c r="B22" s="107" t="s">
        <v>30</v>
      </c>
      <c r="C22" s="102"/>
      <c r="D22" s="104"/>
      <c r="E22" s="104">
        <f>6535075+344341+40</f>
        <v>6879456</v>
      </c>
      <c r="F22" s="104">
        <f>344341+40+480389</f>
        <v>824770</v>
      </c>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82"/>
      <c r="FE22" s="82"/>
    </row>
    <row r="23" spans="1:161" ht="25.5">
      <c r="A23" s="106" t="s">
        <v>31</v>
      </c>
      <c r="B23" s="107" t="s">
        <v>32</v>
      </c>
      <c r="C23" s="102"/>
      <c r="D23" s="104"/>
      <c r="E23" s="104"/>
      <c r="F23" s="104"/>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82"/>
      <c r="FE23" s="82"/>
    </row>
    <row r="24" spans="1:161" ht="43.5" customHeight="1">
      <c r="A24" s="106" t="s">
        <v>33</v>
      </c>
      <c r="B24" s="108" t="s">
        <v>34</v>
      </c>
      <c r="C24" s="102"/>
      <c r="D24" s="104"/>
      <c r="E24" s="104">
        <v>8</v>
      </c>
      <c r="F24" s="104">
        <v>8</v>
      </c>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82"/>
      <c r="FE24" s="82"/>
    </row>
    <row r="25" spans="1:172" s="114" customFormat="1" ht="12.75">
      <c r="A25" s="106" t="s">
        <v>384</v>
      </c>
      <c r="B25" s="109" t="s">
        <v>190</v>
      </c>
      <c r="C25" s="110">
        <f>C26+C27</f>
        <v>0</v>
      </c>
      <c r="D25" s="110">
        <f>D26+D27</f>
        <v>0</v>
      </c>
      <c r="E25" s="110">
        <f>E26+E27</f>
        <v>0</v>
      </c>
      <c r="F25" s="110">
        <f>F26+F27</f>
        <v>0</v>
      </c>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c r="EP25" s="111"/>
      <c r="EQ25" s="111"/>
      <c r="ER25" s="111"/>
      <c r="ES25" s="111"/>
      <c r="ET25" s="111"/>
      <c r="EU25" s="111"/>
      <c r="EV25" s="111"/>
      <c r="EW25" s="111"/>
      <c r="EX25" s="111"/>
      <c r="EY25" s="111"/>
      <c r="EZ25" s="111"/>
      <c r="FA25" s="111"/>
      <c r="FB25" s="111"/>
      <c r="FC25" s="111"/>
      <c r="FD25" s="112"/>
      <c r="FE25" s="112"/>
      <c r="FF25" s="113"/>
      <c r="FG25" s="113"/>
      <c r="FH25" s="113"/>
      <c r="FI25" s="113"/>
      <c r="FJ25" s="113"/>
      <c r="FK25" s="113"/>
      <c r="FL25" s="113"/>
      <c r="FM25" s="113"/>
      <c r="FN25" s="113"/>
      <c r="FO25" s="113"/>
      <c r="FP25" s="113"/>
    </row>
    <row r="26" spans="1:172" s="114" customFormat="1" ht="25.5">
      <c r="A26" s="106" t="s">
        <v>385</v>
      </c>
      <c r="B26" s="115" t="s">
        <v>382</v>
      </c>
      <c r="C26" s="110"/>
      <c r="D26" s="116"/>
      <c r="E26" s="116"/>
      <c r="F26" s="116"/>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c r="EP26" s="111"/>
      <c r="EQ26" s="111"/>
      <c r="ER26" s="111"/>
      <c r="ES26" s="111"/>
      <c r="ET26" s="111"/>
      <c r="EU26" s="111"/>
      <c r="EV26" s="111"/>
      <c r="EW26" s="111"/>
      <c r="EX26" s="111"/>
      <c r="EY26" s="111"/>
      <c r="EZ26" s="111"/>
      <c r="FA26" s="111"/>
      <c r="FB26" s="111"/>
      <c r="FC26" s="111"/>
      <c r="FD26" s="112"/>
      <c r="FE26" s="112"/>
      <c r="FF26" s="113"/>
      <c r="FG26" s="113"/>
      <c r="FH26" s="113"/>
      <c r="FI26" s="113"/>
      <c r="FJ26" s="113"/>
      <c r="FK26" s="113"/>
      <c r="FL26" s="113"/>
      <c r="FM26" s="113"/>
      <c r="FN26" s="113"/>
      <c r="FO26" s="113"/>
      <c r="FP26" s="113"/>
    </row>
    <row r="27" spans="1:172" s="114" customFormat="1" ht="25.5">
      <c r="A27" s="106" t="s">
        <v>386</v>
      </c>
      <c r="B27" s="115" t="s">
        <v>383</v>
      </c>
      <c r="C27" s="110"/>
      <c r="D27" s="116"/>
      <c r="E27" s="116"/>
      <c r="F27" s="116"/>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11"/>
      <c r="FC27" s="111"/>
      <c r="FD27" s="112"/>
      <c r="FE27" s="112"/>
      <c r="FF27" s="113"/>
      <c r="FG27" s="113"/>
      <c r="FH27" s="113"/>
      <c r="FI27" s="113"/>
      <c r="FJ27" s="113"/>
      <c r="FK27" s="113"/>
      <c r="FL27" s="113"/>
      <c r="FM27" s="113"/>
      <c r="FN27" s="113"/>
      <c r="FO27" s="113"/>
      <c r="FP27" s="113"/>
    </row>
    <row r="28" spans="1:161" ht="12.75">
      <c r="A28" s="100" t="s">
        <v>35</v>
      </c>
      <c r="B28" s="101" t="s">
        <v>36</v>
      </c>
      <c r="C28" s="102">
        <f>C29+C35+C47+C36+C37+C38+C39+C40+C41+C42+C43+C44+C45+C46</f>
        <v>64736000</v>
      </c>
      <c r="D28" s="102">
        <f>D29+D35+D47+D36+D37+D38+D39+D40+D41+D42+D43+D44+D45+D46</f>
        <v>46253000</v>
      </c>
      <c r="E28" s="102">
        <f>E29+E35+E47+E36+E37+E38+E39+E40+E41+E42+E43+E44+E45+E46</f>
        <v>49418282.76</v>
      </c>
      <c r="F28" s="102">
        <f>F29+F35+F47+F36+F37+F38+F39+F40+F41+F42+F43+F44+F45+F46</f>
        <v>5667702</v>
      </c>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82"/>
      <c r="FE28" s="82"/>
    </row>
    <row r="29" spans="1:161" ht="25.5">
      <c r="A29" s="100" t="s">
        <v>37</v>
      </c>
      <c r="B29" s="101" t="s">
        <v>38</v>
      </c>
      <c r="C29" s="102">
        <f>C30+C31+C32+C33+C34</f>
        <v>63592000</v>
      </c>
      <c r="D29" s="102">
        <f>D30+D31+D32+D33+D34</f>
        <v>45385000</v>
      </c>
      <c r="E29" s="102">
        <f>E30+E31+E32+E33+E34</f>
        <v>46957426.75</v>
      </c>
      <c r="F29" s="102">
        <f>F30+F31+F32+F33+F34</f>
        <v>5403268</v>
      </c>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82"/>
      <c r="FE29" s="82"/>
    </row>
    <row r="30" spans="1:161" ht="25.5">
      <c r="A30" s="106" t="s">
        <v>39</v>
      </c>
      <c r="B30" s="107" t="s">
        <v>40</v>
      </c>
      <c r="C30" s="102">
        <v>63592000</v>
      </c>
      <c r="D30" s="104">
        <v>45385000</v>
      </c>
      <c r="E30" s="104">
        <f>37527646+4809135</f>
        <v>42336781</v>
      </c>
      <c r="F30" s="104">
        <v>4809135</v>
      </c>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82"/>
      <c r="FE30" s="82"/>
    </row>
    <row r="31" spans="1:161" ht="45">
      <c r="A31" s="106" t="s">
        <v>41</v>
      </c>
      <c r="B31" s="117" t="s">
        <v>42</v>
      </c>
      <c r="C31" s="102"/>
      <c r="D31" s="104"/>
      <c r="E31" s="104">
        <f>2973013.75+580463</f>
        <v>3553476.75</v>
      </c>
      <c r="F31" s="104">
        <v>580463</v>
      </c>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82"/>
      <c r="FE31" s="82"/>
    </row>
    <row r="32" spans="1:161" ht="16.5" customHeight="1">
      <c r="A32" s="106" t="s">
        <v>43</v>
      </c>
      <c r="B32" s="107" t="s">
        <v>44</v>
      </c>
      <c r="C32" s="102"/>
      <c r="D32" s="104"/>
      <c r="E32" s="104">
        <f>7200+1619</f>
        <v>8819</v>
      </c>
      <c r="F32" s="104">
        <v>1619</v>
      </c>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82"/>
      <c r="FE32" s="82"/>
    </row>
    <row r="33" spans="1:161" ht="12.75">
      <c r="A33" s="106" t="s">
        <v>45</v>
      </c>
      <c r="B33" s="107" t="s">
        <v>46</v>
      </c>
      <c r="C33" s="102"/>
      <c r="D33" s="104"/>
      <c r="E33" s="104">
        <f>1046299+12051</f>
        <v>1058350</v>
      </c>
      <c r="F33" s="104">
        <v>12051</v>
      </c>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82"/>
      <c r="FE33" s="82"/>
    </row>
    <row r="34" spans="1:161" ht="12.75">
      <c r="A34" s="106" t="s">
        <v>47</v>
      </c>
      <c r="B34" s="107" t="s">
        <v>48</v>
      </c>
      <c r="C34" s="102"/>
      <c r="D34" s="104"/>
      <c r="E34" s="104"/>
      <c r="F34" s="104"/>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82"/>
      <c r="FE34" s="82"/>
    </row>
    <row r="35" spans="1:161" ht="12.75">
      <c r="A35" s="106" t="s">
        <v>49</v>
      </c>
      <c r="B35" s="107" t="s">
        <v>50</v>
      </c>
      <c r="C35" s="102"/>
      <c r="D35" s="104"/>
      <c r="E35" s="104"/>
      <c r="F35" s="104"/>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82"/>
      <c r="FE35" s="82"/>
    </row>
    <row r="36" spans="1:161" ht="24">
      <c r="A36" s="106" t="s">
        <v>51</v>
      </c>
      <c r="B36" s="118" t="s">
        <v>52</v>
      </c>
      <c r="C36" s="102"/>
      <c r="D36" s="104"/>
      <c r="E36" s="104"/>
      <c r="F36" s="104"/>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82"/>
      <c r="FE36" s="82"/>
    </row>
    <row r="37" spans="1:161" ht="38.25">
      <c r="A37" s="106" t="s">
        <v>53</v>
      </c>
      <c r="B37" s="107" t="s">
        <v>54</v>
      </c>
      <c r="C37" s="102">
        <v>7000</v>
      </c>
      <c r="D37" s="104">
        <v>7000</v>
      </c>
      <c r="E37" s="104">
        <f>15620+6954</f>
        <v>22574</v>
      </c>
      <c r="F37" s="104">
        <v>6954</v>
      </c>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82"/>
      <c r="FE37" s="82"/>
    </row>
    <row r="38" spans="1:161" ht="51">
      <c r="A38" s="106" t="s">
        <v>55</v>
      </c>
      <c r="B38" s="107" t="s">
        <v>56</v>
      </c>
      <c r="C38" s="102">
        <v>253000</v>
      </c>
      <c r="D38" s="104">
        <v>194000</v>
      </c>
      <c r="E38" s="104">
        <f>97273+17206</f>
        <v>114479</v>
      </c>
      <c r="F38" s="104">
        <v>17206</v>
      </c>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82"/>
      <c r="FE38" s="82"/>
    </row>
    <row r="39" spans="1:161" ht="38.25">
      <c r="A39" s="106" t="s">
        <v>57</v>
      </c>
      <c r="B39" s="107" t="s">
        <v>58</v>
      </c>
      <c r="C39" s="102"/>
      <c r="D39" s="104"/>
      <c r="E39" s="104"/>
      <c r="F39" s="104"/>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c r="EU39" s="103"/>
      <c r="EV39" s="103"/>
      <c r="EW39" s="103"/>
      <c r="EX39" s="103"/>
      <c r="EY39" s="103"/>
      <c r="EZ39" s="103"/>
      <c r="FA39" s="103"/>
      <c r="FB39" s="103"/>
      <c r="FC39" s="103"/>
      <c r="FD39" s="82"/>
      <c r="FE39" s="82"/>
    </row>
    <row r="40" spans="1:161" ht="38.25">
      <c r="A40" s="106" t="s">
        <v>59</v>
      </c>
      <c r="B40" s="107" t="s">
        <v>60</v>
      </c>
      <c r="C40" s="102"/>
      <c r="D40" s="104"/>
      <c r="E40" s="104"/>
      <c r="F40" s="104"/>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82"/>
      <c r="FE40" s="82"/>
    </row>
    <row r="41" spans="1:161" ht="38.25">
      <c r="A41" s="106" t="s">
        <v>61</v>
      </c>
      <c r="B41" s="107" t="s">
        <v>62</v>
      </c>
      <c r="C41" s="102"/>
      <c r="D41" s="104"/>
      <c r="E41" s="104">
        <f>209</f>
        <v>209</v>
      </c>
      <c r="F41" s="104">
        <v>0</v>
      </c>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c r="EO41" s="103"/>
      <c r="EP41" s="103"/>
      <c r="EQ41" s="103"/>
      <c r="ER41" s="103"/>
      <c r="ES41" s="103"/>
      <c r="ET41" s="103"/>
      <c r="EU41" s="103"/>
      <c r="EV41" s="103"/>
      <c r="EW41" s="103"/>
      <c r="EX41" s="103"/>
      <c r="EY41" s="103"/>
      <c r="EZ41" s="103"/>
      <c r="FA41" s="103"/>
      <c r="FB41" s="103"/>
      <c r="FC41" s="103"/>
      <c r="FD41" s="82"/>
      <c r="FE41" s="82"/>
    </row>
    <row r="42" spans="1:161" ht="38.25">
      <c r="A42" s="106" t="s">
        <v>63</v>
      </c>
      <c r="B42" s="107" t="s">
        <v>64</v>
      </c>
      <c r="C42" s="102"/>
      <c r="D42" s="104"/>
      <c r="E42" s="104"/>
      <c r="F42" s="104"/>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c r="EO42" s="103"/>
      <c r="EP42" s="103"/>
      <c r="EQ42" s="103"/>
      <c r="ER42" s="103"/>
      <c r="ES42" s="103"/>
      <c r="ET42" s="103"/>
      <c r="EU42" s="103"/>
      <c r="EV42" s="103"/>
      <c r="EW42" s="103"/>
      <c r="EX42" s="103"/>
      <c r="EY42" s="103"/>
      <c r="EZ42" s="103"/>
      <c r="FA42" s="103"/>
      <c r="FB42" s="103"/>
      <c r="FC42" s="103"/>
      <c r="FD42" s="82"/>
      <c r="FE42" s="82"/>
    </row>
    <row r="43" spans="1:161" ht="25.5">
      <c r="A43" s="106" t="s">
        <v>65</v>
      </c>
      <c r="B43" s="107" t="s">
        <v>66</v>
      </c>
      <c r="C43" s="102">
        <v>29000</v>
      </c>
      <c r="D43" s="104">
        <v>21000</v>
      </c>
      <c r="E43" s="104">
        <f>8166+1914</f>
        <v>10080</v>
      </c>
      <c r="F43" s="104">
        <v>1914</v>
      </c>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c r="EO43" s="103"/>
      <c r="EP43" s="103"/>
      <c r="EQ43" s="103"/>
      <c r="ER43" s="103"/>
      <c r="ES43" s="103"/>
      <c r="ET43" s="103"/>
      <c r="EU43" s="103"/>
      <c r="EV43" s="103"/>
      <c r="EW43" s="103"/>
      <c r="EX43" s="103"/>
      <c r="EY43" s="103"/>
      <c r="EZ43" s="103"/>
      <c r="FA43" s="103"/>
      <c r="FB43" s="103"/>
      <c r="FC43" s="103"/>
      <c r="FD43" s="82"/>
      <c r="FE43" s="82"/>
    </row>
    <row r="44" spans="1:161" ht="30" customHeight="1">
      <c r="A44" s="106" t="s">
        <v>67</v>
      </c>
      <c r="B44" s="107" t="s">
        <v>68</v>
      </c>
      <c r="C44" s="102">
        <v>855000</v>
      </c>
      <c r="D44" s="104">
        <v>646000</v>
      </c>
      <c r="E44" s="104">
        <f>498434+129480</f>
        <v>627914</v>
      </c>
      <c r="F44" s="104">
        <v>129480</v>
      </c>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c r="EO44" s="103"/>
      <c r="EP44" s="103"/>
      <c r="EQ44" s="103"/>
      <c r="ER44" s="103"/>
      <c r="ES44" s="103"/>
      <c r="ET44" s="103"/>
      <c r="EU44" s="103"/>
      <c r="EV44" s="103"/>
      <c r="EW44" s="103"/>
      <c r="EX44" s="103"/>
      <c r="EY44" s="103"/>
      <c r="EZ44" s="103"/>
      <c r="FA44" s="103"/>
      <c r="FB44" s="103"/>
      <c r="FC44" s="103"/>
      <c r="FD44" s="82"/>
      <c r="FE44" s="82"/>
    </row>
    <row r="45" spans="1:161" ht="12.75">
      <c r="A45" s="106" t="s">
        <v>387</v>
      </c>
      <c r="B45" s="107" t="s">
        <v>69</v>
      </c>
      <c r="C45" s="102"/>
      <c r="D45" s="104"/>
      <c r="E45" s="104">
        <f>1576720.01+108880</f>
        <v>1685600.01</v>
      </c>
      <c r="F45" s="104">
        <v>108880</v>
      </c>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c r="EO45" s="103"/>
      <c r="EP45" s="103"/>
      <c r="EQ45" s="103"/>
      <c r="ER45" s="103"/>
      <c r="ES45" s="103"/>
      <c r="ET45" s="103"/>
      <c r="EU45" s="103"/>
      <c r="EV45" s="103"/>
      <c r="EW45" s="103"/>
      <c r="EX45" s="103"/>
      <c r="EY45" s="103"/>
      <c r="EZ45" s="103"/>
      <c r="FA45" s="103"/>
      <c r="FB45" s="103"/>
      <c r="FC45" s="103"/>
      <c r="FD45" s="82"/>
      <c r="FE45" s="82"/>
    </row>
    <row r="46" spans="1:172" s="114" customFormat="1" ht="12.75">
      <c r="A46" s="119" t="s">
        <v>388</v>
      </c>
      <c r="B46" s="115" t="s">
        <v>389</v>
      </c>
      <c r="C46" s="110"/>
      <c r="D46" s="116"/>
      <c r="E46" s="116"/>
      <c r="F46" s="116"/>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1"/>
      <c r="BZ46" s="111"/>
      <c r="CA46" s="111"/>
      <c r="CB46" s="111"/>
      <c r="CC46" s="111"/>
      <c r="CD46" s="111"/>
      <c r="CE46" s="111"/>
      <c r="CF46" s="111"/>
      <c r="CG46" s="111"/>
      <c r="CH46" s="111"/>
      <c r="CI46" s="111"/>
      <c r="CJ46" s="111"/>
      <c r="CK46" s="111"/>
      <c r="CL46" s="111"/>
      <c r="CM46" s="111"/>
      <c r="CN46" s="111"/>
      <c r="CO46" s="111"/>
      <c r="CP46" s="111"/>
      <c r="CQ46" s="111"/>
      <c r="CR46" s="111"/>
      <c r="CS46" s="111"/>
      <c r="CT46" s="111"/>
      <c r="CU46" s="111"/>
      <c r="CV46" s="111"/>
      <c r="CW46" s="111"/>
      <c r="CX46" s="111"/>
      <c r="CY46" s="111"/>
      <c r="CZ46" s="111"/>
      <c r="DA46" s="111"/>
      <c r="DB46" s="111"/>
      <c r="DC46" s="111"/>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c r="EP46" s="111"/>
      <c r="EQ46" s="111"/>
      <c r="ER46" s="111"/>
      <c r="ES46" s="111"/>
      <c r="ET46" s="111"/>
      <c r="EU46" s="111"/>
      <c r="EV46" s="111"/>
      <c r="EW46" s="111"/>
      <c r="EX46" s="111"/>
      <c r="EY46" s="111"/>
      <c r="EZ46" s="111"/>
      <c r="FA46" s="111"/>
      <c r="FB46" s="111"/>
      <c r="FC46" s="111"/>
      <c r="FD46" s="112"/>
      <c r="FE46" s="112"/>
      <c r="FF46" s="113"/>
      <c r="FG46" s="113"/>
      <c r="FH46" s="113"/>
      <c r="FI46" s="113"/>
      <c r="FJ46" s="113"/>
      <c r="FK46" s="113"/>
      <c r="FL46" s="113"/>
      <c r="FM46" s="113"/>
      <c r="FN46" s="113"/>
      <c r="FO46" s="113"/>
      <c r="FP46" s="113"/>
    </row>
    <row r="47" spans="1:161" ht="12.75">
      <c r="A47" s="106" t="s">
        <v>70</v>
      </c>
      <c r="B47" s="107" t="s">
        <v>71</v>
      </c>
      <c r="C47" s="102"/>
      <c r="D47" s="104"/>
      <c r="E47" s="104"/>
      <c r="F47" s="104"/>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c r="EO47" s="103"/>
      <c r="EP47" s="103"/>
      <c r="EQ47" s="103"/>
      <c r="ER47" s="103"/>
      <c r="ES47" s="103"/>
      <c r="ET47" s="103"/>
      <c r="EU47" s="103"/>
      <c r="EV47" s="103"/>
      <c r="EW47" s="103"/>
      <c r="EX47" s="103"/>
      <c r="EY47" s="103"/>
      <c r="EZ47" s="103"/>
      <c r="FA47" s="103"/>
      <c r="FB47" s="103"/>
      <c r="FC47" s="103"/>
      <c r="FD47" s="82"/>
      <c r="FE47" s="82"/>
    </row>
    <row r="48" spans="1:161" ht="12.75">
      <c r="A48" s="100" t="s">
        <v>72</v>
      </c>
      <c r="B48" s="101" t="s">
        <v>73</v>
      </c>
      <c r="C48" s="102">
        <f>+C49+C54</f>
        <v>121000</v>
      </c>
      <c r="D48" s="102">
        <f>+D49+D54</f>
        <v>110000</v>
      </c>
      <c r="E48" s="102">
        <f>+E49+E54</f>
        <v>113426.42</v>
      </c>
      <c r="F48" s="102">
        <f>+F49+F54</f>
        <v>15427</v>
      </c>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c r="EO48" s="103"/>
      <c r="EP48" s="103"/>
      <c r="EQ48" s="103"/>
      <c r="ER48" s="103"/>
      <c r="ES48" s="103"/>
      <c r="ET48" s="103"/>
      <c r="EU48" s="103"/>
      <c r="EV48" s="103"/>
      <c r="EW48" s="103"/>
      <c r="EX48" s="103"/>
      <c r="EY48" s="103"/>
      <c r="EZ48" s="103"/>
      <c r="FA48" s="103"/>
      <c r="FB48" s="103"/>
      <c r="FC48" s="103"/>
      <c r="FD48" s="82"/>
      <c r="FE48" s="82"/>
    </row>
    <row r="49" spans="1:161" ht="12.75">
      <c r="A49" s="100" t="s">
        <v>74</v>
      </c>
      <c r="B49" s="101" t="s">
        <v>75</v>
      </c>
      <c r="C49" s="102">
        <f>+C50+C52</f>
        <v>0</v>
      </c>
      <c r="D49" s="102">
        <f>+D50+D52</f>
        <v>0</v>
      </c>
      <c r="E49" s="102">
        <f>+E50+E52</f>
        <v>0</v>
      </c>
      <c r="F49" s="102">
        <f>+F50+F52</f>
        <v>0</v>
      </c>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c r="EO49" s="103"/>
      <c r="EP49" s="103"/>
      <c r="EQ49" s="103"/>
      <c r="ER49" s="103"/>
      <c r="ES49" s="103"/>
      <c r="ET49" s="103"/>
      <c r="EU49" s="103"/>
      <c r="EV49" s="103"/>
      <c r="EW49" s="103"/>
      <c r="EX49" s="103"/>
      <c r="EY49" s="103"/>
      <c r="EZ49" s="103"/>
      <c r="FA49" s="103"/>
      <c r="FB49" s="103"/>
      <c r="FC49" s="103"/>
      <c r="FD49" s="82"/>
      <c r="FE49" s="82"/>
    </row>
    <row r="50" spans="1:161" ht="12.75">
      <c r="A50" s="100" t="s">
        <v>76</v>
      </c>
      <c r="B50" s="101" t="s">
        <v>77</v>
      </c>
      <c r="C50" s="102">
        <f>+C51</f>
        <v>0</v>
      </c>
      <c r="D50" s="102">
        <f>+D51</f>
        <v>0</v>
      </c>
      <c r="E50" s="102">
        <f>+E51</f>
        <v>0</v>
      </c>
      <c r="F50" s="102">
        <f>+F51</f>
        <v>0</v>
      </c>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U50" s="103"/>
      <c r="EV50" s="103"/>
      <c r="EW50" s="103"/>
      <c r="EX50" s="103"/>
      <c r="EY50" s="103"/>
      <c r="EZ50" s="103"/>
      <c r="FA50" s="103"/>
      <c r="FB50" s="103"/>
      <c r="FC50" s="103"/>
      <c r="FD50" s="82"/>
      <c r="FE50" s="82"/>
    </row>
    <row r="51" spans="1:161" ht="12.75">
      <c r="A51" s="106" t="s">
        <v>78</v>
      </c>
      <c r="B51" s="107" t="s">
        <v>79</v>
      </c>
      <c r="C51" s="102"/>
      <c r="D51" s="104"/>
      <c r="E51" s="104"/>
      <c r="F51" s="104"/>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82"/>
      <c r="FE51" s="82"/>
    </row>
    <row r="52" spans="1:161" ht="12.75">
      <c r="A52" s="100" t="s">
        <v>80</v>
      </c>
      <c r="B52" s="101" t="s">
        <v>81</v>
      </c>
      <c r="C52" s="102">
        <f>+C53</f>
        <v>0</v>
      </c>
      <c r="D52" s="102">
        <f>+D53</f>
        <v>0</v>
      </c>
      <c r="E52" s="102">
        <f>+E53</f>
        <v>0</v>
      </c>
      <c r="F52" s="102">
        <f>+F53</f>
        <v>0</v>
      </c>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c r="EO52" s="103"/>
      <c r="EP52" s="103"/>
      <c r="EQ52" s="103"/>
      <c r="ER52" s="103"/>
      <c r="ES52" s="103"/>
      <c r="ET52" s="103"/>
      <c r="EU52" s="103"/>
      <c r="EV52" s="103"/>
      <c r="EW52" s="103"/>
      <c r="EX52" s="103"/>
      <c r="EY52" s="103"/>
      <c r="EZ52" s="103"/>
      <c r="FA52" s="103"/>
      <c r="FB52" s="103"/>
      <c r="FC52" s="103"/>
      <c r="FD52" s="82"/>
      <c r="FE52" s="82"/>
    </row>
    <row r="53" spans="1:161" ht="12.75">
      <c r="A53" s="106" t="s">
        <v>82</v>
      </c>
      <c r="B53" s="107" t="s">
        <v>83</v>
      </c>
      <c r="C53" s="102"/>
      <c r="D53" s="104"/>
      <c r="E53" s="104"/>
      <c r="F53" s="104"/>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c r="EO53" s="103"/>
      <c r="EP53" s="103"/>
      <c r="EQ53" s="103"/>
      <c r="ER53" s="103"/>
      <c r="ES53" s="103"/>
      <c r="ET53" s="103"/>
      <c r="EU53" s="103"/>
      <c r="EV53" s="103"/>
      <c r="EW53" s="103"/>
      <c r="EX53" s="103"/>
      <c r="EY53" s="103"/>
      <c r="EZ53" s="103"/>
      <c r="FA53" s="103"/>
      <c r="FB53" s="103"/>
      <c r="FC53" s="103"/>
      <c r="FD53" s="82"/>
      <c r="FE53" s="82"/>
    </row>
    <row r="54" spans="1:172" s="123" customFormat="1" ht="12.75">
      <c r="A54" s="120" t="s">
        <v>84</v>
      </c>
      <c r="B54" s="101" t="s">
        <v>85</v>
      </c>
      <c r="C54" s="102">
        <f>+C55+C59</f>
        <v>121000</v>
      </c>
      <c r="D54" s="102">
        <f>+D55+D59</f>
        <v>110000</v>
      </c>
      <c r="E54" s="102">
        <f>+E55+E59</f>
        <v>113426.42</v>
      </c>
      <c r="F54" s="102">
        <f>+F55+F59</f>
        <v>15427</v>
      </c>
      <c r="G54" s="121"/>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c r="EO54" s="103"/>
      <c r="EP54" s="103"/>
      <c r="EQ54" s="103"/>
      <c r="ER54" s="103"/>
      <c r="ES54" s="103"/>
      <c r="ET54" s="103"/>
      <c r="EU54" s="103"/>
      <c r="EV54" s="103"/>
      <c r="EW54" s="103"/>
      <c r="EX54" s="103"/>
      <c r="EY54" s="103"/>
      <c r="EZ54" s="103"/>
      <c r="FA54" s="103"/>
      <c r="FB54" s="103"/>
      <c r="FC54" s="103"/>
      <c r="FD54" s="103"/>
      <c r="FE54" s="103"/>
      <c r="FF54" s="122"/>
      <c r="FG54" s="122"/>
      <c r="FH54" s="122"/>
      <c r="FI54" s="122"/>
      <c r="FJ54" s="122"/>
      <c r="FK54" s="122"/>
      <c r="FL54" s="122"/>
      <c r="FM54" s="122"/>
      <c r="FN54" s="122"/>
      <c r="FO54" s="122"/>
      <c r="FP54" s="122"/>
    </row>
    <row r="55" spans="1:161" ht="12.75">
      <c r="A55" s="100" t="s">
        <v>86</v>
      </c>
      <c r="B55" s="101" t="s">
        <v>87</v>
      </c>
      <c r="C55" s="102">
        <f>C58+C56+C57</f>
        <v>121000</v>
      </c>
      <c r="D55" s="102">
        <f>D58+D56+D57</f>
        <v>110000</v>
      </c>
      <c r="E55" s="102">
        <f>E58+E56+E57</f>
        <v>113426.42</v>
      </c>
      <c r="F55" s="102">
        <f>F58+F56+F57</f>
        <v>15427</v>
      </c>
      <c r="G55" s="121"/>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c r="EO55" s="103"/>
      <c r="EP55" s="103"/>
      <c r="EQ55" s="103"/>
      <c r="ER55" s="103"/>
      <c r="ES55" s="103"/>
      <c r="ET55" s="103"/>
      <c r="EU55" s="103"/>
      <c r="EV55" s="103"/>
      <c r="EW55" s="103"/>
      <c r="EX55" s="103"/>
      <c r="EY55" s="103"/>
      <c r="EZ55" s="103"/>
      <c r="FA55" s="103"/>
      <c r="FB55" s="103"/>
      <c r="FC55" s="103"/>
      <c r="FD55" s="82"/>
      <c r="FE55" s="82"/>
    </row>
    <row r="56" spans="1:161" ht="12.75">
      <c r="A56" s="124" t="s">
        <v>340</v>
      </c>
      <c r="B56" s="101" t="s">
        <v>88</v>
      </c>
      <c r="C56" s="102"/>
      <c r="D56" s="102"/>
      <c r="E56" s="102"/>
      <c r="F56" s="102"/>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c r="EO56" s="103"/>
      <c r="EP56" s="103"/>
      <c r="EQ56" s="103"/>
      <c r="ER56" s="103"/>
      <c r="ES56" s="103"/>
      <c r="ET56" s="103"/>
      <c r="EU56" s="103"/>
      <c r="EV56" s="103"/>
      <c r="EW56" s="103"/>
      <c r="EX56" s="103"/>
      <c r="EY56" s="103"/>
      <c r="EZ56" s="103"/>
      <c r="FA56" s="103"/>
      <c r="FB56" s="103"/>
      <c r="FC56" s="103"/>
      <c r="FD56" s="82"/>
      <c r="FE56" s="82"/>
    </row>
    <row r="57" spans="1:161" ht="14.25" customHeight="1">
      <c r="A57" s="124" t="s">
        <v>341</v>
      </c>
      <c r="B57" s="101" t="s">
        <v>342</v>
      </c>
      <c r="C57" s="102"/>
      <c r="D57" s="102"/>
      <c r="E57" s="102"/>
      <c r="F57" s="102"/>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c r="EO57" s="103"/>
      <c r="EP57" s="103"/>
      <c r="EQ57" s="103"/>
      <c r="ER57" s="103"/>
      <c r="ES57" s="103"/>
      <c r="ET57" s="103"/>
      <c r="EU57" s="103"/>
      <c r="EV57" s="103"/>
      <c r="EW57" s="103"/>
      <c r="EX57" s="103"/>
      <c r="EY57" s="103"/>
      <c r="EZ57" s="103"/>
      <c r="FA57" s="103"/>
      <c r="FB57" s="103"/>
      <c r="FC57" s="103"/>
      <c r="FD57" s="82"/>
      <c r="FE57" s="82"/>
    </row>
    <row r="58" spans="1:161" ht="12.75">
      <c r="A58" s="106" t="s">
        <v>89</v>
      </c>
      <c r="B58" s="125" t="s">
        <v>90</v>
      </c>
      <c r="C58" s="102">
        <v>121000</v>
      </c>
      <c r="D58" s="104">
        <v>110000</v>
      </c>
      <c r="E58" s="104">
        <f>97999.42+15427</f>
        <v>113426.42</v>
      </c>
      <c r="F58" s="104">
        <v>15427</v>
      </c>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c r="EO58" s="103"/>
      <c r="EP58" s="103"/>
      <c r="EQ58" s="103"/>
      <c r="ER58" s="103"/>
      <c r="ES58" s="103"/>
      <c r="ET58" s="103"/>
      <c r="EU58" s="103"/>
      <c r="EV58" s="103"/>
      <c r="EW58" s="103"/>
      <c r="EX58" s="103"/>
      <c r="EY58" s="103"/>
      <c r="EZ58" s="103"/>
      <c r="FA58" s="103"/>
      <c r="FB58" s="103"/>
      <c r="FC58" s="103"/>
      <c r="FD58" s="82"/>
      <c r="FE58" s="82"/>
    </row>
    <row r="59" spans="1:161" ht="12.75">
      <c r="A59" s="100" t="s">
        <v>91</v>
      </c>
      <c r="B59" s="101" t="s">
        <v>92</v>
      </c>
      <c r="C59" s="102">
        <f>C60</f>
        <v>0</v>
      </c>
      <c r="D59" s="102">
        <f>D60</f>
        <v>0</v>
      </c>
      <c r="E59" s="102">
        <f>E60</f>
        <v>0</v>
      </c>
      <c r="F59" s="102">
        <f>F60</f>
        <v>0</v>
      </c>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c r="EO59" s="103"/>
      <c r="EP59" s="103"/>
      <c r="EQ59" s="103"/>
      <c r="ER59" s="103"/>
      <c r="ES59" s="103"/>
      <c r="ET59" s="103"/>
      <c r="EU59" s="103"/>
      <c r="EV59" s="103"/>
      <c r="EW59" s="103"/>
      <c r="EX59" s="103"/>
      <c r="EY59" s="103"/>
      <c r="EZ59" s="103"/>
      <c r="FA59" s="103"/>
      <c r="FB59" s="103"/>
      <c r="FC59" s="103"/>
      <c r="FD59" s="82"/>
      <c r="FE59" s="82"/>
    </row>
    <row r="60" spans="1:161" ht="12.75">
      <c r="A60" s="106" t="s">
        <v>93</v>
      </c>
      <c r="B60" s="125" t="s">
        <v>94</v>
      </c>
      <c r="C60" s="102"/>
      <c r="D60" s="104"/>
      <c r="E60" s="104"/>
      <c r="F60" s="104"/>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03"/>
      <c r="DB60" s="103"/>
      <c r="DC60" s="103"/>
      <c r="DD60" s="103"/>
      <c r="DE60" s="103"/>
      <c r="DF60" s="103"/>
      <c r="DG60" s="103"/>
      <c r="DH60" s="103"/>
      <c r="DI60" s="103"/>
      <c r="DJ60" s="103"/>
      <c r="DK60" s="103"/>
      <c r="DL60" s="103"/>
      <c r="DM60" s="103"/>
      <c r="DN60" s="103"/>
      <c r="DO60" s="103"/>
      <c r="DP60" s="103"/>
      <c r="DQ60" s="103"/>
      <c r="DR60" s="103"/>
      <c r="DS60" s="103"/>
      <c r="DT60" s="103"/>
      <c r="DU60" s="103"/>
      <c r="DV60" s="103"/>
      <c r="DW60" s="103"/>
      <c r="DX60" s="103"/>
      <c r="DY60" s="103"/>
      <c r="DZ60" s="103"/>
      <c r="EA60" s="103"/>
      <c r="EB60" s="103"/>
      <c r="EC60" s="103"/>
      <c r="ED60" s="103"/>
      <c r="EE60" s="103"/>
      <c r="EF60" s="103"/>
      <c r="EG60" s="103"/>
      <c r="EH60" s="103"/>
      <c r="EI60" s="103"/>
      <c r="EJ60" s="103"/>
      <c r="EK60" s="103"/>
      <c r="EL60" s="103"/>
      <c r="EM60" s="103"/>
      <c r="EN60" s="103"/>
      <c r="EO60" s="103"/>
      <c r="EP60" s="103"/>
      <c r="EQ60" s="103"/>
      <c r="ER60" s="103"/>
      <c r="ES60" s="103"/>
      <c r="ET60" s="103"/>
      <c r="EU60" s="103"/>
      <c r="EV60" s="103"/>
      <c r="EW60" s="103"/>
      <c r="EX60" s="103"/>
      <c r="EY60" s="103"/>
      <c r="EZ60" s="103"/>
      <c r="FA60" s="103"/>
      <c r="FB60" s="103"/>
      <c r="FC60" s="103"/>
      <c r="FD60" s="82"/>
      <c r="FE60" s="82"/>
    </row>
    <row r="61" spans="1:161" ht="12.75">
      <c r="A61" s="100" t="s">
        <v>95</v>
      </c>
      <c r="B61" s="101" t="s">
        <v>96</v>
      </c>
      <c r="C61" s="102">
        <f>+C62</f>
        <v>7431980</v>
      </c>
      <c r="D61" s="102">
        <f>+D62</f>
        <v>6601120</v>
      </c>
      <c r="E61" s="102">
        <f>+E62</f>
        <v>3040241</v>
      </c>
      <c r="F61" s="102">
        <f>+F62</f>
        <v>362445</v>
      </c>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c r="EO61" s="103"/>
      <c r="EP61" s="103"/>
      <c r="EQ61" s="103"/>
      <c r="ER61" s="103"/>
      <c r="ES61" s="103"/>
      <c r="ET61" s="103"/>
      <c r="EU61" s="103"/>
      <c r="EV61" s="103"/>
      <c r="EW61" s="103"/>
      <c r="EX61" s="103"/>
      <c r="EY61" s="103"/>
      <c r="EZ61" s="103"/>
      <c r="FA61" s="103"/>
      <c r="FB61" s="103"/>
      <c r="FC61" s="103"/>
      <c r="FD61" s="82"/>
      <c r="FE61" s="82"/>
    </row>
    <row r="62" spans="1:161" ht="25.5">
      <c r="A62" s="100" t="s">
        <v>97</v>
      </c>
      <c r="B62" s="101" t="s">
        <v>98</v>
      </c>
      <c r="C62" s="102">
        <f>+C63+C75</f>
        <v>7431980</v>
      </c>
      <c r="D62" s="102">
        <f>+D63+D75</f>
        <v>6601120</v>
      </c>
      <c r="E62" s="102">
        <f>+E63+E75</f>
        <v>3040241</v>
      </c>
      <c r="F62" s="102">
        <f>+F63+F75</f>
        <v>362445</v>
      </c>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c r="EO62" s="103"/>
      <c r="EP62" s="103"/>
      <c r="EQ62" s="103"/>
      <c r="ER62" s="103"/>
      <c r="ES62" s="103"/>
      <c r="ET62" s="103"/>
      <c r="EU62" s="103"/>
      <c r="EV62" s="103"/>
      <c r="EW62" s="103"/>
      <c r="EX62" s="103"/>
      <c r="EY62" s="103"/>
      <c r="EZ62" s="103"/>
      <c r="FA62" s="103"/>
      <c r="FB62" s="103"/>
      <c r="FC62" s="103"/>
      <c r="FD62" s="82"/>
      <c r="FE62" s="82"/>
    </row>
    <row r="63" spans="1:161" ht="12.75">
      <c r="A63" s="100" t="s">
        <v>99</v>
      </c>
      <c r="B63" s="101" t="s">
        <v>100</v>
      </c>
      <c r="C63" s="102">
        <f>C64+C65+C66+C67+C69+C70+C71+C72+C68+C73+C74</f>
        <v>6539980</v>
      </c>
      <c r="D63" s="102">
        <f>D64+D65+D66+D67+D69+D70+D71+D72+D68+D73+D74</f>
        <v>5822940</v>
      </c>
      <c r="E63" s="102">
        <f>E64+E65+E66+E67+E69+E70+E71+E72+E68+E73+E74</f>
        <v>2723304</v>
      </c>
      <c r="F63" s="102">
        <f>F64+F65+F66+F67+F69+F70+F71+F72+F68+F73+F74</f>
        <v>329101</v>
      </c>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82"/>
      <c r="FE63" s="82"/>
    </row>
    <row r="64" spans="1:161" ht="25.5">
      <c r="A64" s="106" t="s">
        <v>101</v>
      </c>
      <c r="B64" s="125" t="s">
        <v>102</v>
      </c>
      <c r="C64" s="102"/>
      <c r="D64" s="104"/>
      <c r="E64" s="104"/>
      <c r="F64" s="104"/>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82"/>
      <c r="FE64" s="82"/>
    </row>
    <row r="65" spans="1:161" ht="25.5">
      <c r="A65" s="106" t="s">
        <v>103</v>
      </c>
      <c r="B65" s="125" t="s">
        <v>104</v>
      </c>
      <c r="C65" s="102">
        <v>32000</v>
      </c>
      <c r="D65" s="104">
        <v>28000</v>
      </c>
      <c r="E65" s="104">
        <f>577730+72163</f>
        <v>649893</v>
      </c>
      <c r="F65" s="104">
        <v>72163</v>
      </c>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82"/>
      <c r="FE65" s="82"/>
    </row>
    <row r="66" spans="1:161" ht="25.5">
      <c r="A66" s="126" t="s">
        <v>105</v>
      </c>
      <c r="B66" s="125" t="s">
        <v>106</v>
      </c>
      <c r="C66" s="102">
        <v>3179000</v>
      </c>
      <c r="D66" s="104">
        <v>3179000</v>
      </c>
      <c r="E66" s="104"/>
      <c r="F66" s="104"/>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82"/>
      <c r="FE66" s="82"/>
    </row>
    <row r="67" spans="1:161" ht="25.5">
      <c r="A67" s="106" t="s">
        <v>107</v>
      </c>
      <c r="B67" s="127" t="s">
        <v>108</v>
      </c>
      <c r="C67" s="102">
        <v>2661000</v>
      </c>
      <c r="D67" s="104">
        <v>2041000</v>
      </c>
      <c r="E67" s="104">
        <f>1813213+256238</f>
        <v>2069451</v>
      </c>
      <c r="F67" s="104">
        <v>256238</v>
      </c>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82"/>
      <c r="FE67" s="82"/>
    </row>
    <row r="68" spans="1:161" ht="12.75">
      <c r="A68" s="106" t="s">
        <v>109</v>
      </c>
      <c r="B68" s="127" t="s">
        <v>110</v>
      </c>
      <c r="C68" s="102"/>
      <c r="D68" s="104"/>
      <c r="E68" s="104"/>
      <c r="F68" s="104"/>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c r="EU68" s="103"/>
      <c r="EV68" s="103"/>
      <c r="EW68" s="103"/>
      <c r="EX68" s="103"/>
      <c r="EY68" s="103"/>
      <c r="EZ68" s="103"/>
      <c r="FA68" s="103"/>
      <c r="FB68" s="103"/>
      <c r="FC68" s="103"/>
      <c r="FD68" s="82"/>
      <c r="FE68" s="82"/>
    </row>
    <row r="69" spans="1:161" ht="25.5">
      <c r="A69" s="106" t="s">
        <v>111</v>
      </c>
      <c r="B69" s="127" t="s">
        <v>112</v>
      </c>
      <c r="C69" s="102"/>
      <c r="D69" s="104"/>
      <c r="E69" s="104"/>
      <c r="F69" s="104"/>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c r="EY69" s="103"/>
      <c r="EZ69" s="103"/>
      <c r="FA69" s="103"/>
      <c r="FB69" s="103"/>
      <c r="FC69" s="103"/>
      <c r="FD69" s="82"/>
      <c r="FE69" s="82"/>
    </row>
    <row r="70" spans="1:161" ht="25.5">
      <c r="A70" s="106" t="s">
        <v>113</v>
      </c>
      <c r="B70" s="127" t="s">
        <v>114</v>
      </c>
      <c r="C70" s="102"/>
      <c r="D70" s="104"/>
      <c r="E70" s="104"/>
      <c r="F70" s="104"/>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c r="EO70" s="103"/>
      <c r="EP70" s="103"/>
      <c r="EQ70" s="103"/>
      <c r="ER70" s="103"/>
      <c r="ES70" s="103"/>
      <c r="ET70" s="103"/>
      <c r="EU70" s="103"/>
      <c r="EV70" s="103"/>
      <c r="EW70" s="103"/>
      <c r="EX70" s="103"/>
      <c r="EY70" s="103"/>
      <c r="EZ70" s="103"/>
      <c r="FA70" s="103"/>
      <c r="FB70" s="103"/>
      <c r="FC70" s="103"/>
      <c r="FD70" s="82"/>
      <c r="FE70" s="82"/>
    </row>
    <row r="71" spans="1:161" ht="25.5">
      <c r="A71" s="106" t="s">
        <v>115</v>
      </c>
      <c r="B71" s="127" t="s">
        <v>116</v>
      </c>
      <c r="C71" s="102"/>
      <c r="D71" s="104"/>
      <c r="E71" s="104"/>
      <c r="F71" s="104"/>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c r="EO71" s="103"/>
      <c r="EP71" s="103"/>
      <c r="EQ71" s="103"/>
      <c r="ER71" s="103"/>
      <c r="ES71" s="103"/>
      <c r="ET71" s="103"/>
      <c r="EU71" s="103"/>
      <c r="EV71" s="103"/>
      <c r="EW71" s="103"/>
      <c r="EX71" s="103"/>
      <c r="EY71" s="103"/>
      <c r="EZ71" s="103"/>
      <c r="FA71" s="103"/>
      <c r="FB71" s="103"/>
      <c r="FC71" s="103"/>
      <c r="FD71" s="82"/>
      <c r="FE71" s="82"/>
    </row>
    <row r="72" spans="1:161" ht="51">
      <c r="A72" s="106" t="s">
        <v>117</v>
      </c>
      <c r="B72" s="127" t="s">
        <v>118</v>
      </c>
      <c r="C72" s="102"/>
      <c r="D72" s="104"/>
      <c r="E72" s="104">
        <f>3260+700</f>
        <v>3960</v>
      </c>
      <c r="F72" s="104">
        <v>700</v>
      </c>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c r="EO72" s="103"/>
      <c r="EP72" s="103"/>
      <c r="EQ72" s="103"/>
      <c r="ER72" s="103"/>
      <c r="ES72" s="103"/>
      <c r="ET72" s="103"/>
      <c r="EU72" s="103"/>
      <c r="EV72" s="103"/>
      <c r="EW72" s="103"/>
      <c r="EX72" s="103"/>
      <c r="EY72" s="103"/>
      <c r="EZ72" s="103"/>
      <c r="FA72" s="103"/>
      <c r="FB72" s="103"/>
      <c r="FC72" s="103"/>
      <c r="FD72" s="82"/>
      <c r="FE72" s="82"/>
    </row>
    <row r="73" spans="1:161" ht="25.5">
      <c r="A73" s="106" t="s">
        <v>119</v>
      </c>
      <c r="B73" s="127" t="s">
        <v>120</v>
      </c>
      <c r="C73" s="102">
        <v>667980</v>
      </c>
      <c r="D73" s="104">
        <v>574940</v>
      </c>
      <c r="E73" s="104"/>
      <c r="F73" s="104"/>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U73" s="103"/>
      <c r="EV73" s="103"/>
      <c r="EW73" s="103"/>
      <c r="EX73" s="103"/>
      <c r="EY73" s="103"/>
      <c r="EZ73" s="103"/>
      <c r="FA73" s="103"/>
      <c r="FB73" s="103"/>
      <c r="FC73" s="103"/>
      <c r="FD73" s="82"/>
      <c r="FE73" s="82"/>
    </row>
    <row r="74" spans="1:161" ht="25.5">
      <c r="A74" s="106" t="s">
        <v>355</v>
      </c>
      <c r="B74" s="127" t="s">
        <v>356</v>
      </c>
      <c r="C74" s="102"/>
      <c r="D74" s="104"/>
      <c r="E74" s="104"/>
      <c r="F74" s="104"/>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c r="EO74" s="103"/>
      <c r="EP74" s="103"/>
      <c r="EQ74" s="103"/>
      <c r="ER74" s="103"/>
      <c r="ES74" s="103"/>
      <c r="ET74" s="103"/>
      <c r="EU74" s="103"/>
      <c r="EV74" s="103"/>
      <c r="EW74" s="103"/>
      <c r="EX74" s="103"/>
      <c r="EY74" s="103"/>
      <c r="EZ74" s="103"/>
      <c r="FA74" s="103"/>
      <c r="FB74" s="103"/>
      <c r="FC74" s="103"/>
      <c r="FD74" s="82"/>
      <c r="FE74" s="82"/>
    </row>
    <row r="75" spans="1:161" ht="12.75">
      <c r="A75" s="100" t="s">
        <v>121</v>
      </c>
      <c r="B75" s="101" t="s">
        <v>122</v>
      </c>
      <c r="C75" s="102">
        <f>+C76+C77+C78+C79+C80+C81+C82+C83</f>
        <v>892000</v>
      </c>
      <c r="D75" s="102">
        <f>+D76+D77+D78+D79+D80+D81+D82+D83</f>
        <v>778180</v>
      </c>
      <c r="E75" s="102">
        <f>+E76+E77+E78+E79+E80+E81+E82+E83</f>
        <v>316937</v>
      </c>
      <c r="F75" s="102">
        <f>+F76+F77+F78+F79+F80+F81+F82+F83</f>
        <v>33344</v>
      </c>
      <c r="G75" s="121"/>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03"/>
      <c r="DB75" s="103"/>
      <c r="DC75" s="103"/>
      <c r="DD75" s="103"/>
      <c r="DE75" s="103"/>
      <c r="DF75" s="103"/>
      <c r="DG75" s="103"/>
      <c r="DH75" s="103"/>
      <c r="DI75" s="103"/>
      <c r="DJ75" s="103"/>
      <c r="DK75" s="103"/>
      <c r="DL75" s="103"/>
      <c r="DM75" s="103"/>
      <c r="DN75" s="103"/>
      <c r="DO75" s="103"/>
      <c r="DP75" s="103"/>
      <c r="DQ75" s="103"/>
      <c r="DR75" s="103"/>
      <c r="DS75" s="103"/>
      <c r="DT75" s="103"/>
      <c r="DU75" s="103"/>
      <c r="DV75" s="103"/>
      <c r="DW75" s="103"/>
      <c r="DX75" s="103"/>
      <c r="DY75" s="103"/>
      <c r="DZ75" s="103"/>
      <c r="EA75" s="103"/>
      <c r="EB75" s="103"/>
      <c r="EC75" s="103"/>
      <c r="ED75" s="103"/>
      <c r="EE75" s="103"/>
      <c r="EF75" s="103"/>
      <c r="EG75" s="103"/>
      <c r="EH75" s="103"/>
      <c r="EI75" s="103"/>
      <c r="EJ75" s="103"/>
      <c r="EK75" s="103"/>
      <c r="EL75" s="103"/>
      <c r="EM75" s="103"/>
      <c r="EN75" s="103"/>
      <c r="EO75" s="103"/>
      <c r="EP75" s="103"/>
      <c r="EQ75" s="103"/>
      <c r="ER75" s="103"/>
      <c r="ES75" s="103"/>
      <c r="ET75" s="103"/>
      <c r="EU75" s="103"/>
      <c r="EV75" s="103"/>
      <c r="EW75" s="103"/>
      <c r="EX75" s="103"/>
      <c r="EY75" s="103"/>
      <c r="EZ75" s="103"/>
      <c r="FA75" s="103"/>
      <c r="FB75" s="103"/>
      <c r="FC75" s="103"/>
      <c r="FD75" s="82"/>
      <c r="FE75" s="82"/>
    </row>
    <row r="76" spans="1:161" ht="25.5">
      <c r="A76" s="106" t="s">
        <v>123</v>
      </c>
      <c r="B76" s="107" t="s">
        <v>124</v>
      </c>
      <c r="C76" s="102"/>
      <c r="D76" s="104"/>
      <c r="E76" s="104"/>
      <c r="F76" s="104"/>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U76" s="103"/>
      <c r="EV76" s="103"/>
      <c r="EW76" s="103"/>
      <c r="EX76" s="103"/>
      <c r="EY76" s="103"/>
      <c r="EZ76" s="103"/>
      <c r="FA76" s="103"/>
      <c r="FB76" s="103"/>
      <c r="FC76" s="103"/>
      <c r="FD76" s="82"/>
      <c r="FE76" s="82"/>
    </row>
    <row r="77" spans="1:161" ht="25.5">
      <c r="A77" s="106" t="s">
        <v>125</v>
      </c>
      <c r="B77" s="128" t="s">
        <v>108</v>
      </c>
      <c r="C77" s="102"/>
      <c r="D77" s="104"/>
      <c r="E77" s="104"/>
      <c r="F77" s="104"/>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3"/>
      <c r="CH77" s="103"/>
      <c r="CI77" s="103"/>
      <c r="CJ77" s="103"/>
      <c r="CK77" s="103"/>
      <c r="CL77" s="103"/>
      <c r="CM77" s="103"/>
      <c r="CN77" s="103"/>
      <c r="CO77" s="103"/>
      <c r="CP77" s="103"/>
      <c r="CQ77" s="103"/>
      <c r="CR77" s="103"/>
      <c r="CS77" s="103"/>
      <c r="CT77" s="103"/>
      <c r="CU77" s="103"/>
      <c r="CV77" s="103"/>
      <c r="CW77" s="103"/>
      <c r="CX77" s="103"/>
      <c r="CY77" s="103"/>
      <c r="CZ77" s="103"/>
      <c r="DA77" s="103"/>
      <c r="DB77" s="103"/>
      <c r="DC77" s="103"/>
      <c r="DD77" s="103"/>
      <c r="DE77" s="103"/>
      <c r="DF77" s="103"/>
      <c r="DG77" s="103"/>
      <c r="DH77" s="103"/>
      <c r="DI77" s="103"/>
      <c r="DJ77" s="103"/>
      <c r="DK77" s="103"/>
      <c r="DL77" s="103"/>
      <c r="DM77" s="103"/>
      <c r="DN77" s="103"/>
      <c r="DO77" s="103"/>
      <c r="DP77" s="103"/>
      <c r="DQ77" s="103"/>
      <c r="DR77" s="103"/>
      <c r="DS77" s="103"/>
      <c r="DT77" s="103"/>
      <c r="DU77" s="103"/>
      <c r="DV77" s="103"/>
      <c r="DW77" s="103"/>
      <c r="DX77" s="103"/>
      <c r="DY77" s="103"/>
      <c r="DZ77" s="103"/>
      <c r="EA77" s="103"/>
      <c r="EB77" s="103"/>
      <c r="EC77" s="103"/>
      <c r="ED77" s="103"/>
      <c r="EE77" s="103"/>
      <c r="EF77" s="103"/>
      <c r="EG77" s="103"/>
      <c r="EH77" s="103"/>
      <c r="EI77" s="103"/>
      <c r="EJ77" s="103"/>
      <c r="EK77" s="103"/>
      <c r="EL77" s="103"/>
      <c r="EM77" s="103"/>
      <c r="EN77" s="103"/>
      <c r="EO77" s="103"/>
      <c r="EP77" s="103"/>
      <c r="EQ77" s="103"/>
      <c r="ER77" s="103"/>
      <c r="ES77" s="103"/>
      <c r="ET77" s="103"/>
      <c r="EU77" s="103"/>
      <c r="EV77" s="103"/>
      <c r="EW77" s="103"/>
      <c r="EX77" s="103"/>
      <c r="EY77" s="103"/>
      <c r="EZ77" s="103"/>
      <c r="FA77" s="103"/>
      <c r="FB77" s="103"/>
      <c r="FC77" s="103"/>
      <c r="FD77" s="82"/>
      <c r="FE77" s="82"/>
    </row>
    <row r="78" spans="1:161" ht="38.25">
      <c r="A78" s="106" t="s">
        <v>126</v>
      </c>
      <c r="B78" s="107" t="s">
        <v>127</v>
      </c>
      <c r="C78" s="102"/>
      <c r="D78" s="104"/>
      <c r="E78" s="104">
        <f>29</f>
        <v>29</v>
      </c>
      <c r="F78" s="104">
        <v>0</v>
      </c>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c r="CX78" s="103"/>
      <c r="CY78" s="103"/>
      <c r="CZ78" s="103"/>
      <c r="DA78" s="103"/>
      <c r="DB78" s="103"/>
      <c r="DC78" s="103"/>
      <c r="DD78" s="103"/>
      <c r="DE78" s="103"/>
      <c r="DF78" s="103"/>
      <c r="DG78" s="103"/>
      <c r="DH78" s="103"/>
      <c r="DI78" s="103"/>
      <c r="DJ78" s="103"/>
      <c r="DK78" s="103"/>
      <c r="DL78" s="103"/>
      <c r="DM78" s="103"/>
      <c r="DN78" s="103"/>
      <c r="DO78" s="103"/>
      <c r="DP78" s="103"/>
      <c r="DQ78" s="103"/>
      <c r="DR78" s="103"/>
      <c r="DS78" s="103"/>
      <c r="DT78" s="103"/>
      <c r="DU78" s="103"/>
      <c r="DV78" s="103"/>
      <c r="DW78" s="103"/>
      <c r="DX78" s="103"/>
      <c r="DY78" s="103"/>
      <c r="DZ78" s="103"/>
      <c r="EA78" s="103"/>
      <c r="EB78" s="103"/>
      <c r="EC78" s="103"/>
      <c r="ED78" s="103"/>
      <c r="EE78" s="103"/>
      <c r="EF78" s="103"/>
      <c r="EG78" s="103"/>
      <c r="EH78" s="103"/>
      <c r="EI78" s="103"/>
      <c r="EJ78" s="103"/>
      <c r="EK78" s="103"/>
      <c r="EL78" s="103"/>
      <c r="EM78" s="103"/>
      <c r="EN78" s="103"/>
      <c r="EO78" s="103"/>
      <c r="EP78" s="103"/>
      <c r="EQ78" s="103"/>
      <c r="ER78" s="103"/>
      <c r="ES78" s="103"/>
      <c r="ET78" s="103"/>
      <c r="EU78" s="103"/>
      <c r="EV78" s="103"/>
      <c r="EW78" s="103"/>
      <c r="EX78" s="103"/>
      <c r="EY78" s="103"/>
      <c r="EZ78" s="103"/>
      <c r="FA78" s="103"/>
      <c r="FB78" s="103"/>
      <c r="FC78" s="103"/>
      <c r="FD78" s="82"/>
      <c r="FE78" s="82"/>
    </row>
    <row r="79" spans="1:161" ht="38.25">
      <c r="A79" s="106" t="s">
        <v>128</v>
      </c>
      <c r="B79" s="107" t="s">
        <v>129</v>
      </c>
      <c r="C79" s="102">
        <v>1000</v>
      </c>
      <c r="D79" s="104">
        <v>1000</v>
      </c>
      <c r="E79" s="104">
        <f>743+18</f>
        <v>761</v>
      </c>
      <c r="F79" s="104">
        <v>18</v>
      </c>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s="103"/>
      <c r="CM79" s="103"/>
      <c r="CN79" s="103"/>
      <c r="CO79" s="103"/>
      <c r="CP79" s="103"/>
      <c r="CQ79" s="103"/>
      <c r="CR79" s="103"/>
      <c r="CS79" s="103"/>
      <c r="CT79" s="103"/>
      <c r="CU79" s="103"/>
      <c r="CV79" s="103"/>
      <c r="CW79" s="103"/>
      <c r="CX79" s="103"/>
      <c r="CY79" s="103"/>
      <c r="CZ79" s="103"/>
      <c r="DA79" s="103"/>
      <c r="DB79" s="103"/>
      <c r="DC79" s="103"/>
      <c r="DD79" s="103"/>
      <c r="DE79" s="103"/>
      <c r="DF79" s="103"/>
      <c r="DG79" s="103"/>
      <c r="DH79" s="103"/>
      <c r="DI79" s="103"/>
      <c r="DJ79" s="103"/>
      <c r="DK79" s="103"/>
      <c r="DL79" s="103"/>
      <c r="DM79" s="103"/>
      <c r="DN79" s="103"/>
      <c r="DO79" s="103"/>
      <c r="DP79" s="103"/>
      <c r="DQ79" s="103"/>
      <c r="DR79" s="103"/>
      <c r="DS79" s="103"/>
      <c r="DT79" s="103"/>
      <c r="DU79" s="103"/>
      <c r="DV79" s="103"/>
      <c r="DW79" s="103"/>
      <c r="DX79" s="103"/>
      <c r="DY79" s="103"/>
      <c r="DZ79" s="103"/>
      <c r="EA79" s="103"/>
      <c r="EB79" s="103"/>
      <c r="EC79" s="103"/>
      <c r="ED79" s="103"/>
      <c r="EE79" s="103"/>
      <c r="EF79" s="103"/>
      <c r="EG79" s="103"/>
      <c r="EH79" s="103"/>
      <c r="EI79" s="103"/>
      <c r="EJ79" s="103"/>
      <c r="EK79" s="103"/>
      <c r="EL79" s="103"/>
      <c r="EM79" s="103"/>
      <c r="EN79" s="103"/>
      <c r="EO79" s="103"/>
      <c r="EP79" s="103"/>
      <c r="EQ79" s="103"/>
      <c r="ER79" s="103"/>
      <c r="ES79" s="103"/>
      <c r="ET79" s="103"/>
      <c r="EU79" s="103"/>
      <c r="EV79" s="103"/>
      <c r="EW79" s="103"/>
      <c r="EX79" s="103"/>
      <c r="EY79" s="103"/>
      <c r="EZ79" s="103"/>
      <c r="FA79" s="103"/>
      <c r="FB79" s="103"/>
      <c r="FC79" s="103"/>
      <c r="FD79" s="82"/>
      <c r="FE79" s="82"/>
    </row>
    <row r="80" spans="1:161" ht="25.5">
      <c r="A80" s="106" t="s">
        <v>130</v>
      </c>
      <c r="B80" s="107" t="s">
        <v>112</v>
      </c>
      <c r="C80" s="102"/>
      <c r="D80" s="104"/>
      <c r="E80" s="104">
        <f>280226+32871</f>
        <v>313097</v>
      </c>
      <c r="F80" s="104">
        <v>32871</v>
      </c>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c r="CL80" s="103"/>
      <c r="CM80" s="103"/>
      <c r="CN80" s="103"/>
      <c r="CO80" s="103"/>
      <c r="CP80" s="103"/>
      <c r="CQ80" s="103"/>
      <c r="CR80" s="103"/>
      <c r="CS80" s="103"/>
      <c r="CT80" s="103"/>
      <c r="CU80" s="103"/>
      <c r="CV80" s="103"/>
      <c r="CW80" s="103"/>
      <c r="CX80" s="103"/>
      <c r="CY80" s="103"/>
      <c r="CZ80" s="103"/>
      <c r="DA80" s="103"/>
      <c r="DB80" s="103"/>
      <c r="DC80" s="103"/>
      <c r="DD80" s="103"/>
      <c r="DE80" s="103"/>
      <c r="DF80" s="103"/>
      <c r="DG80" s="103"/>
      <c r="DH80" s="103"/>
      <c r="DI80" s="103"/>
      <c r="DJ80" s="103"/>
      <c r="DK80" s="103"/>
      <c r="DL80" s="103"/>
      <c r="DM80" s="103"/>
      <c r="DN80" s="103"/>
      <c r="DO80" s="103"/>
      <c r="DP80" s="103"/>
      <c r="DQ80" s="103"/>
      <c r="DR80" s="103"/>
      <c r="DS80" s="103"/>
      <c r="DT80" s="103"/>
      <c r="DU80" s="103"/>
      <c r="DV80" s="103"/>
      <c r="DW80" s="103"/>
      <c r="DX80" s="103"/>
      <c r="DY80" s="103"/>
      <c r="DZ80" s="103"/>
      <c r="EA80" s="103"/>
      <c r="EB80" s="103"/>
      <c r="EC80" s="103"/>
      <c r="ED80" s="103"/>
      <c r="EE80" s="103"/>
      <c r="EF80" s="103"/>
      <c r="EG80" s="103"/>
      <c r="EH80" s="103"/>
      <c r="EI80" s="103"/>
      <c r="EJ80" s="103"/>
      <c r="EK80" s="103"/>
      <c r="EL80" s="103"/>
      <c r="EM80" s="103"/>
      <c r="EN80" s="103"/>
      <c r="EO80" s="103"/>
      <c r="EP80" s="103"/>
      <c r="EQ80" s="103"/>
      <c r="ER80" s="103"/>
      <c r="ES80" s="103"/>
      <c r="ET80" s="103"/>
      <c r="EU80" s="103"/>
      <c r="EV80" s="103"/>
      <c r="EW80" s="103"/>
      <c r="EX80" s="103"/>
      <c r="EY80" s="103"/>
      <c r="EZ80" s="103"/>
      <c r="FA80" s="103"/>
      <c r="FB80" s="103"/>
      <c r="FC80" s="103"/>
      <c r="FD80" s="82"/>
      <c r="FE80" s="82"/>
    </row>
    <row r="81" spans="1:88" ht="25.5">
      <c r="A81" s="118" t="s">
        <v>131</v>
      </c>
      <c r="B81" s="129" t="s">
        <v>132</v>
      </c>
      <c r="C81" s="102">
        <v>891000</v>
      </c>
      <c r="D81" s="104">
        <v>777180</v>
      </c>
      <c r="E81" s="104"/>
      <c r="F81" s="104"/>
      <c r="AP81" s="82"/>
      <c r="BP81" s="82"/>
      <c r="BQ81" s="82"/>
      <c r="BR81" s="82"/>
      <c r="CJ81" s="82"/>
    </row>
    <row r="82" spans="1:172" s="93" customFormat="1" ht="51">
      <c r="A82" s="107" t="s">
        <v>133</v>
      </c>
      <c r="B82" s="130" t="s">
        <v>134</v>
      </c>
      <c r="C82" s="102"/>
      <c r="D82" s="104"/>
      <c r="E82" s="104">
        <v>3050</v>
      </c>
      <c r="F82" s="104">
        <v>455</v>
      </c>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131"/>
      <c r="BQ82" s="131"/>
      <c r="BR82" s="131"/>
      <c r="BS82" s="92"/>
      <c r="BT82" s="92"/>
      <c r="BU82" s="92"/>
      <c r="BV82" s="92"/>
      <c r="BW82" s="92"/>
      <c r="BX82" s="92"/>
      <c r="BY82" s="92"/>
      <c r="BZ82" s="92"/>
      <c r="CA82" s="92"/>
      <c r="CB82" s="92"/>
      <c r="CC82" s="92"/>
      <c r="CD82" s="92"/>
      <c r="CE82" s="92"/>
      <c r="CF82" s="92"/>
      <c r="CG82" s="92"/>
      <c r="CH82" s="92"/>
      <c r="CI82" s="92"/>
      <c r="CJ82" s="131"/>
      <c r="CK82" s="92"/>
      <c r="CL82" s="92"/>
      <c r="CM82" s="92"/>
      <c r="CN82" s="92"/>
      <c r="CO82" s="92"/>
      <c r="CP82" s="92"/>
      <c r="CQ82" s="92"/>
      <c r="CR82" s="92"/>
      <c r="CS82" s="92"/>
      <c r="CT82" s="92"/>
      <c r="CU82" s="92"/>
      <c r="CV82" s="92"/>
      <c r="CW82" s="92"/>
      <c r="CX82" s="92"/>
      <c r="CY82" s="92"/>
      <c r="CZ82" s="92"/>
      <c r="DA82" s="92"/>
      <c r="DB82" s="92"/>
      <c r="DC82" s="92"/>
      <c r="DD82" s="92"/>
      <c r="DE82" s="92"/>
      <c r="DF82" s="92"/>
      <c r="DG82" s="92"/>
      <c r="DH82" s="92"/>
      <c r="DI82" s="92"/>
      <c r="DJ82" s="92"/>
      <c r="DK82" s="92"/>
      <c r="DL82" s="92"/>
      <c r="DM82" s="92"/>
      <c r="DN82" s="92"/>
      <c r="DO82" s="92"/>
      <c r="DP82" s="92"/>
      <c r="DQ82" s="92"/>
      <c r="DR82" s="92"/>
      <c r="DS82" s="92"/>
      <c r="DT82" s="92"/>
      <c r="DU82" s="92"/>
      <c r="DV82" s="92"/>
      <c r="DW82" s="92"/>
      <c r="DX82" s="92"/>
      <c r="DY82" s="92"/>
      <c r="DZ82" s="92"/>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row>
    <row r="83" spans="1:172" s="93" customFormat="1" ht="25.5">
      <c r="A83" s="107" t="s">
        <v>135</v>
      </c>
      <c r="B83" s="132" t="s">
        <v>136</v>
      </c>
      <c r="C83" s="102"/>
      <c r="D83" s="104"/>
      <c r="E83" s="104"/>
      <c r="F83" s="104"/>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131"/>
      <c r="BQ83" s="131"/>
      <c r="BR83" s="131"/>
      <c r="BS83" s="92"/>
      <c r="BT83" s="92"/>
      <c r="BU83" s="92"/>
      <c r="BV83" s="92"/>
      <c r="BW83" s="92"/>
      <c r="BX83" s="92"/>
      <c r="BY83" s="92"/>
      <c r="BZ83" s="92"/>
      <c r="CA83" s="92"/>
      <c r="CB83" s="92"/>
      <c r="CC83" s="92"/>
      <c r="CD83" s="92"/>
      <c r="CE83" s="92"/>
      <c r="CF83" s="92"/>
      <c r="CG83" s="92"/>
      <c r="CH83" s="92"/>
      <c r="CI83" s="92"/>
      <c r="CJ83" s="131"/>
      <c r="CK83" s="92"/>
      <c r="CL83" s="92"/>
      <c r="CM83" s="92"/>
      <c r="CN83" s="92"/>
      <c r="CO83" s="92"/>
      <c r="CP83" s="92"/>
      <c r="CQ83" s="92"/>
      <c r="CR83" s="92"/>
      <c r="CS83" s="92"/>
      <c r="CT83" s="92"/>
      <c r="CU83" s="92"/>
      <c r="CV83" s="92"/>
      <c r="CW83" s="92"/>
      <c r="CX83" s="92"/>
      <c r="CY83" s="92"/>
      <c r="CZ83" s="92"/>
      <c r="DA83" s="92"/>
      <c r="DB83" s="92"/>
      <c r="DC83" s="92"/>
      <c r="DD83" s="92"/>
      <c r="DE83" s="92"/>
      <c r="DF83" s="92"/>
      <c r="DG83" s="92"/>
      <c r="DH83" s="92"/>
      <c r="DI83" s="92"/>
      <c r="DJ83" s="92"/>
      <c r="DK83" s="92"/>
      <c r="DL83" s="92"/>
      <c r="DM83" s="92"/>
      <c r="DN83" s="92"/>
      <c r="DO83" s="92"/>
      <c r="DP83" s="92"/>
      <c r="DQ83" s="92"/>
      <c r="DR83" s="92"/>
      <c r="DS83" s="92"/>
      <c r="DT83" s="92"/>
      <c r="DU83" s="92"/>
      <c r="DV83" s="92"/>
      <c r="DW83" s="92"/>
      <c r="DX83" s="92"/>
      <c r="DY83" s="92"/>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row>
    <row r="84" spans="1:172" s="93" customFormat="1" ht="14.25">
      <c r="A84" s="133"/>
      <c r="B84" s="134"/>
      <c r="C84" s="135"/>
      <c r="D84" s="136"/>
      <c r="E84" s="136"/>
      <c r="F84" s="136"/>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131"/>
      <c r="BQ84" s="131"/>
      <c r="BR84" s="131"/>
      <c r="BS84" s="92"/>
      <c r="BT84" s="92"/>
      <c r="BU84" s="92"/>
      <c r="BV84" s="92"/>
      <c r="BW84" s="92"/>
      <c r="BX84" s="92"/>
      <c r="BY84" s="92"/>
      <c r="BZ84" s="92"/>
      <c r="CA84" s="92"/>
      <c r="CB84" s="92"/>
      <c r="CC84" s="92"/>
      <c r="CD84" s="92"/>
      <c r="CE84" s="92"/>
      <c r="CF84" s="92"/>
      <c r="CG84" s="92"/>
      <c r="CH84" s="92"/>
      <c r="CI84" s="92"/>
      <c r="CJ84" s="131"/>
      <c r="CK84" s="92"/>
      <c r="CL84" s="92"/>
      <c r="CM84" s="92"/>
      <c r="CN84" s="92"/>
      <c r="CO84" s="92"/>
      <c r="CP84" s="92"/>
      <c r="CQ84" s="92"/>
      <c r="CR84" s="92"/>
      <c r="CS84" s="92"/>
      <c r="CT84" s="92"/>
      <c r="CU84" s="92"/>
      <c r="CV84" s="92"/>
      <c r="CW84" s="92"/>
      <c r="CX84" s="92"/>
      <c r="CY84" s="92"/>
      <c r="CZ84" s="92"/>
      <c r="DA84" s="92"/>
      <c r="DB84" s="92"/>
      <c r="DC84" s="92"/>
      <c r="DD84" s="92"/>
      <c r="DE84" s="92"/>
      <c r="DF84" s="92"/>
      <c r="DG84" s="92"/>
      <c r="DH84" s="92"/>
      <c r="DI84" s="92"/>
      <c r="DJ84" s="92"/>
      <c r="DK84" s="92"/>
      <c r="DL84" s="92"/>
      <c r="DM84" s="92"/>
      <c r="DN84" s="92"/>
      <c r="DO84" s="92"/>
      <c r="DP84" s="92"/>
      <c r="DQ84" s="92"/>
      <c r="DR84" s="92"/>
      <c r="DS84" s="92"/>
      <c r="DT84" s="92"/>
      <c r="DU84" s="92"/>
      <c r="DV84" s="92"/>
      <c r="DW84" s="92"/>
      <c r="DX84" s="92"/>
      <c r="DY84" s="92"/>
      <c r="DZ84" s="92"/>
      <c r="EA84" s="92"/>
      <c r="EB84" s="92"/>
      <c r="EC84" s="92"/>
      <c r="ED84" s="92"/>
      <c r="EE84" s="92"/>
      <c r="EF84" s="92"/>
      <c r="EG84" s="92"/>
      <c r="EH84" s="92"/>
      <c r="EI84" s="92"/>
      <c r="EJ84" s="92"/>
      <c r="EK84" s="92"/>
      <c r="EL84" s="92"/>
      <c r="EM84" s="92"/>
      <c r="EN84" s="92"/>
      <c r="EO84" s="92"/>
      <c r="EP84" s="92"/>
      <c r="EQ84" s="92"/>
      <c r="ER84" s="92"/>
      <c r="ES84" s="92"/>
      <c r="ET84" s="92"/>
      <c r="EU84" s="92"/>
      <c r="EV84" s="92"/>
      <c r="EW84" s="92"/>
      <c r="EX84" s="92"/>
      <c r="EY84" s="92"/>
      <c r="EZ84" s="92"/>
      <c r="FA84" s="92"/>
      <c r="FB84" s="92"/>
      <c r="FC84" s="92"/>
      <c r="FD84" s="92"/>
      <c r="FE84" s="92"/>
      <c r="FF84" s="92"/>
      <c r="FG84" s="92"/>
      <c r="FH84" s="92"/>
      <c r="FI84" s="92"/>
      <c r="FJ84" s="92"/>
      <c r="FK84" s="92"/>
      <c r="FL84" s="92"/>
      <c r="FM84" s="92"/>
      <c r="FN84" s="92"/>
      <c r="FO84" s="92"/>
      <c r="FP84" s="92"/>
    </row>
    <row r="85" spans="1:172" s="93" customFormat="1" ht="14.25">
      <c r="A85" s="133"/>
      <c r="B85" s="134"/>
      <c r="C85" s="135"/>
      <c r="D85" s="136"/>
      <c r="E85" s="136"/>
      <c r="F85" s="136"/>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131"/>
      <c r="BQ85" s="131"/>
      <c r="BR85" s="131"/>
      <c r="BS85" s="92"/>
      <c r="BT85" s="92"/>
      <c r="BU85" s="92"/>
      <c r="BV85" s="92"/>
      <c r="BW85" s="92"/>
      <c r="BX85" s="92"/>
      <c r="BY85" s="92"/>
      <c r="BZ85" s="92"/>
      <c r="CA85" s="92"/>
      <c r="CB85" s="92"/>
      <c r="CC85" s="92"/>
      <c r="CD85" s="92"/>
      <c r="CE85" s="92"/>
      <c r="CF85" s="92"/>
      <c r="CG85" s="92"/>
      <c r="CH85" s="92"/>
      <c r="CI85" s="92"/>
      <c r="CJ85" s="131"/>
      <c r="CK85" s="92"/>
      <c r="CL85" s="92"/>
      <c r="CM85" s="92"/>
      <c r="CN85" s="92"/>
      <c r="CO85" s="92"/>
      <c r="CP85" s="92"/>
      <c r="CQ85" s="92"/>
      <c r="CR85" s="92"/>
      <c r="CS85" s="92"/>
      <c r="CT85" s="92"/>
      <c r="CU85" s="92"/>
      <c r="CV85" s="92"/>
      <c r="CW85" s="92"/>
      <c r="CX85" s="92"/>
      <c r="CY85" s="92"/>
      <c r="CZ85" s="92"/>
      <c r="DA85" s="92"/>
      <c r="DB85" s="92"/>
      <c r="DC85" s="92"/>
      <c r="DD85" s="92"/>
      <c r="DE85" s="92"/>
      <c r="DF85" s="92"/>
      <c r="DG85" s="92"/>
      <c r="DH85" s="92"/>
      <c r="DI85" s="92"/>
      <c r="DJ85" s="92"/>
      <c r="DK85" s="92"/>
      <c r="DL85" s="92"/>
      <c r="DM85" s="92"/>
      <c r="DN85" s="92"/>
      <c r="DO85" s="92"/>
      <c r="DP85" s="92"/>
      <c r="DQ85" s="92"/>
      <c r="DR85" s="92"/>
      <c r="DS85" s="92"/>
      <c r="DT85" s="92"/>
      <c r="DU85" s="92"/>
      <c r="DV85" s="92"/>
      <c r="DW85" s="92"/>
      <c r="DX85" s="92"/>
      <c r="DY85" s="92"/>
      <c r="DZ85" s="92"/>
      <c r="EA85" s="92"/>
      <c r="EB85" s="92"/>
      <c r="EC85" s="92"/>
      <c r="ED85" s="92"/>
      <c r="EE85" s="92"/>
      <c r="EF85" s="92"/>
      <c r="EG85" s="92"/>
      <c r="EH85" s="92"/>
      <c r="EI85" s="92"/>
      <c r="EJ85" s="92"/>
      <c r="EK85" s="92"/>
      <c r="EL85" s="92"/>
      <c r="EM85" s="92"/>
      <c r="EN85" s="92"/>
      <c r="EO85" s="92"/>
      <c r="EP85" s="92"/>
      <c r="EQ85" s="92"/>
      <c r="ER85" s="92"/>
      <c r="ES85" s="92"/>
      <c r="ET85" s="92"/>
      <c r="EU85" s="92"/>
      <c r="EV85" s="92"/>
      <c r="EW85" s="92"/>
      <c r="EX85" s="92"/>
      <c r="EY85" s="92"/>
      <c r="EZ85" s="92"/>
      <c r="FA85" s="92"/>
      <c r="FB85" s="92"/>
      <c r="FC85" s="92"/>
      <c r="FD85" s="92"/>
      <c r="FE85" s="92"/>
      <c r="FF85" s="92"/>
      <c r="FG85" s="92"/>
      <c r="FH85" s="92"/>
      <c r="FI85" s="92"/>
      <c r="FJ85" s="92"/>
      <c r="FK85" s="92"/>
      <c r="FL85" s="92"/>
      <c r="FM85" s="92"/>
      <c r="FN85" s="92"/>
      <c r="FO85" s="92"/>
      <c r="FP85" s="92"/>
    </row>
    <row r="86" spans="1:172" s="93" customFormat="1" ht="14.25">
      <c r="A86" s="145" t="s">
        <v>137</v>
      </c>
      <c r="B86" s="145"/>
      <c r="C86" s="137"/>
      <c r="D86" s="137"/>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131"/>
      <c r="BQ86" s="131"/>
      <c r="BR86" s="131"/>
      <c r="BS86" s="92"/>
      <c r="BT86" s="92"/>
      <c r="BU86" s="92"/>
      <c r="BV86" s="92"/>
      <c r="BW86" s="92"/>
      <c r="BX86" s="92"/>
      <c r="BY86" s="92"/>
      <c r="BZ86" s="92"/>
      <c r="CA86" s="92"/>
      <c r="CB86" s="92"/>
      <c r="CC86" s="92"/>
      <c r="CD86" s="92"/>
      <c r="CE86" s="92"/>
      <c r="CF86" s="92"/>
      <c r="CG86" s="92"/>
      <c r="CH86" s="92"/>
      <c r="CI86" s="92"/>
      <c r="CJ86" s="131"/>
      <c r="CK86" s="92"/>
      <c r="CL86" s="92"/>
      <c r="CM86" s="92"/>
      <c r="CN86" s="92"/>
      <c r="CO86" s="92"/>
      <c r="CP86" s="92"/>
      <c r="CQ86" s="92"/>
      <c r="CR86" s="92"/>
      <c r="CS86" s="92"/>
      <c r="CT86" s="92"/>
      <c r="CU86" s="92"/>
      <c r="CV86" s="92"/>
      <c r="CW86" s="92"/>
      <c r="CX86" s="92"/>
      <c r="CY86" s="92"/>
      <c r="CZ86" s="92"/>
      <c r="DA86" s="92"/>
      <c r="DB86" s="92"/>
      <c r="DC86" s="92"/>
      <c r="DD86" s="92"/>
      <c r="DE86" s="92"/>
      <c r="DF86" s="92"/>
      <c r="DG86" s="92"/>
      <c r="DH86" s="92"/>
      <c r="DI86" s="92"/>
      <c r="DJ86" s="92"/>
      <c r="DK86" s="92"/>
      <c r="DL86" s="92"/>
      <c r="DM86" s="92"/>
      <c r="DN86" s="92"/>
      <c r="DO86" s="92"/>
      <c r="DP86" s="92"/>
      <c r="DQ86" s="92"/>
      <c r="DR86" s="92"/>
      <c r="DS86" s="92"/>
      <c r="DT86" s="92"/>
      <c r="DU86" s="92"/>
      <c r="DV86" s="92"/>
      <c r="DW86" s="92"/>
      <c r="DX86" s="92"/>
      <c r="DY86" s="92"/>
      <c r="DZ86" s="92"/>
      <c r="EA86" s="92"/>
      <c r="EB86" s="92"/>
      <c r="EC86" s="92"/>
      <c r="ED86" s="92"/>
      <c r="EE86" s="92"/>
      <c r="EF86" s="92"/>
      <c r="EG86" s="92"/>
      <c r="EH86" s="92"/>
      <c r="EI86" s="92"/>
      <c r="EJ86" s="92"/>
      <c r="EK86" s="92"/>
      <c r="EL86" s="92"/>
      <c r="EM86" s="92"/>
      <c r="EN86" s="92"/>
      <c r="EO86" s="92"/>
      <c r="EP86" s="92"/>
      <c r="EQ86" s="92"/>
      <c r="ER86" s="92"/>
      <c r="ES86" s="92"/>
      <c r="ET86" s="92"/>
      <c r="EU86" s="92"/>
      <c r="EV86" s="92"/>
      <c r="EW86" s="92"/>
      <c r="EX86" s="92"/>
      <c r="EY86" s="92"/>
      <c r="EZ86" s="92"/>
      <c r="FA86" s="92"/>
      <c r="FB86" s="92"/>
      <c r="FC86" s="92"/>
      <c r="FD86" s="92"/>
      <c r="FE86" s="92"/>
      <c r="FF86" s="92"/>
      <c r="FG86" s="92"/>
      <c r="FH86" s="92"/>
      <c r="FI86" s="92"/>
      <c r="FJ86" s="92"/>
      <c r="FK86" s="92"/>
      <c r="FL86" s="92"/>
      <c r="FM86" s="92"/>
      <c r="FN86" s="92"/>
      <c r="FO86" s="92"/>
      <c r="FP86" s="92"/>
    </row>
    <row r="87" spans="1:172" s="93" customFormat="1" ht="12.75">
      <c r="A87" s="138"/>
      <c r="C87" s="137"/>
      <c r="D87" s="137"/>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131"/>
      <c r="BQ87" s="131"/>
      <c r="BR87" s="131"/>
      <c r="BS87" s="92"/>
      <c r="BT87" s="92"/>
      <c r="BU87" s="92"/>
      <c r="BV87" s="92"/>
      <c r="BW87" s="92"/>
      <c r="BX87" s="92"/>
      <c r="BY87" s="92"/>
      <c r="BZ87" s="92"/>
      <c r="CA87" s="92"/>
      <c r="CB87" s="92"/>
      <c r="CC87" s="92"/>
      <c r="CD87" s="92"/>
      <c r="CE87" s="92"/>
      <c r="CF87" s="92"/>
      <c r="CG87" s="92"/>
      <c r="CH87" s="92"/>
      <c r="CI87" s="92"/>
      <c r="CJ87" s="131"/>
      <c r="CK87" s="92"/>
      <c r="CL87" s="92"/>
      <c r="CM87" s="92"/>
      <c r="CN87" s="92"/>
      <c r="CO87" s="92"/>
      <c r="CP87" s="92"/>
      <c r="CQ87" s="92"/>
      <c r="CR87" s="92"/>
      <c r="CS87" s="92"/>
      <c r="CT87" s="92"/>
      <c r="CU87" s="92"/>
      <c r="CV87" s="92"/>
      <c r="CW87" s="92"/>
      <c r="CX87" s="92"/>
      <c r="CY87" s="92"/>
      <c r="CZ87" s="92"/>
      <c r="DA87" s="92"/>
      <c r="DB87" s="92"/>
      <c r="DC87" s="92"/>
      <c r="DD87" s="92"/>
      <c r="DE87" s="92"/>
      <c r="DF87" s="92"/>
      <c r="DG87" s="92"/>
      <c r="DH87" s="92"/>
      <c r="DI87" s="92"/>
      <c r="DJ87" s="92"/>
      <c r="DK87" s="92"/>
      <c r="DL87" s="92"/>
      <c r="DM87" s="92"/>
      <c r="DN87" s="92"/>
      <c r="DO87" s="92"/>
      <c r="DP87" s="92"/>
      <c r="DQ87" s="92"/>
      <c r="DR87" s="92"/>
      <c r="DS87" s="92"/>
      <c r="DT87" s="92"/>
      <c r="DU87" s="92"/>
      <c r="DV87" s="92"/>
      <c r="DW87" s="92"/>
      <c r="DX87" s="92"/>
      <c r="DY87" s="92"/>
      <c r="DZ87" s="92"/>
      <c r="EA87" s="92"/>
      <c r="EB87" s="92"/>
      <c r="EC87" s="92"/>
      <c r="ED87" s="92"/>
      <c r="EE87" s="92"/>
      <c r="EF87" s="92"/>
      <c r="EG87" s="92"/>
      <c r="EH87" s="92"/>
      <c r="EI87" s="92"/>
      <c r="EJ87" s="92"/>
      <c r="EK87" s="92"/>
      <c r="EL87" s="92"/>
      <c r="EM87" s="92"/>
      <c r="EN87" s="92"/>
      <c r="EO87" s="92"/>
      <c r="EP87" s="92"/>
      <c r="EQ87" s="92"/>
      <c r="ER87" s="92"/>
      <c r="ES87" s="92"/>
      <c r="ET87" s="92"/>
      <c r="EU87" s="92"/>
      <c r="EV87" s="92"/>
      <c r="EW87" s="92"/>
      <c r="EX87" s="92"/>
      <c r="EY87" s="92"/>
      <c r="EZ87" s="92"/>
      <c r="FA87" s="92"/>
      <c r="FB87" s="92"/>
      <c r="FC87" s="92"/>
      <c r="FD87" s="92"/>
      <c r="FE87" s="92"/>
      <c r="FF87" s="92"/>
      <c r="FG87" s="92"/>
      <c r="FH87" s="92"/>
      <c r="FI87" s="92"/>
      <c r="FJ87" s="92"/>
      <c r="FK87" s="92"/>
      <c r="FL87" s="92"/>
      <c r="FM87" s="92"/>
      <c r="FN87" s="92"/>
      <c r="FO87" s="92"/>
      <c r="FP87" s="92"/>
    </row>
    <row r="88" spans="1:172" s="140" customFormat="1" ht="14.25">
      <c r="A88" s="139"/>
      <c r="B88" s="140" t="s">
        <v>138</v>
      </c>
      <c r="C88" s="141"/>
      <c r="D88" s="141"/>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43"/>
      <c r="BQ88" s="143"/>
      <c r="BR88" s="143"/>
      <c r="BS88" s="142"/>
      <c r="BT88" s="142"/>
      <c r="BU88" s="142"/>
      <c r="BV88" s="142"/>
      <c r="BW88" s="142"/>
      <c r="BX88" s="142"/>
      <c r="BY88" s="142"/>
      <c r="BZ88" s="142"/>
      <c r="CA88" s="142"/>
      <c r="CB88" s="142"/>
      <c r="CC88" s="142"/>
      <c r="CD88" s="142"/>
      <c r="CE88" s="142"/>
      <c r="CF88" s="142"/>
      <c r="CG88" s="142"/>
      <c r="CH88" s="142"/>
      <c r="CI88" s="142"/>
      <c r="CJ88" s="143"/>
      <c r="CK88" s="142"/>
      <c r="CL88" s="142"/>
      <c r="CM88" s="142"/>
      <c r="CN88" s="142"/>
      <c r="CO88" s="142"/>
      <c r="CP88" s="142"/>
      <c r="CQ88" s="142"/>
      <c r="CR88" s="142"/>
      <c r="CS88" s="142"/>
      <c r="CT88" s="142"/>
      <c r="CU88" s="142"/>
      <c r="CV88" s="142"/>
      <c r="CW88" s="142"/>
      <c r="CX88" s="142"/>
      <c r="CY88" s="142"/>
      <c r="CZ88" s="142"/>
      <c r="DA88" s="142"/>
      <c r="DB88" s="142"/>
      <c r="DC88" s="142"/>
      <c r="DD88" s="142"/>
      <c r="DE88" s="142"/>
      <c r="DF88" s="142"/>
      <c r="DG88" s="142"/>
      <c r="DH88" s="142"/>
      <c r="DI88" s="142"/>
      <c r="DJ88" s="142"/>
      <c r="DK88" s="142"/>
      <c r="DL88" s="142"/>
      <c r="DM88" s="142"/>
      <c r="DN88" s="142"/>
      <c r="DO88" s="142"/>
      <c r="DP88" s="142"/>
      <c r="DQ88" s="142"/>
      <c r="DR88" s="142"/>
      <c r="DS88" s="142"/>
      <c r="DT88" s="142"/>
      <c r="DU88" s="142"/>
      <c r="DV88" s="142"/>
      <c r="DW88" s="142"/>
      <c r="DX88" s="142"/>
      <c r="DY88" s="142"/>
      <c r="DZ88" s="142"/>
      <c r="EA88" s="142"/>
      <c r="EB88" s="142"/>
      <c r="EC88" s="142"/>
      <c r="ED88" s="142"/>
      <c r="EE88" s="142"/>
      <c r="EF88" s="142"/>
      <c r="EG88" s="142"/>
      <c r="EH88" s="142"/>
      <c r="EI88" s="142"/>
      <c r="EJ88" s="142"/>
      <c r="EK88" s="142"/>
      <c r="EL88" s="142"/>
      <c r="EM88" s="142"/>
      <c r="EN88" s="142"/>
      <c r="EO88" s="142"/>
      <c r="EP88" s="142"/>
      <c r="EQ88" s="142"/>
      <c r="ER88" s="142"/>
      <c r="ES88" s="142"/>
      <c r="ET88" s="142"/>
      <c r="EU88" s="142"/>
      <c r="EV88" s="142"/>
      <c r="EW88" s="142"/>
      <c r="EX88" s="142"/>
      <c r="EY88" s="142"/>
      <c r="EZ88" s="142"/>
      <c r="FA88" s="142"/>
      <c r="FB88" s="142"/>
      <c r="FC88" s="142"/>
      <c r="FD88" s="142"/>
      <c r="FE88" s="142"/>
      <c r="FF88" s="142"/>
      <c r="FG88" s="142"/>
      <c r="FH88" s="142"/>
      <c r="FI88" s="142"/>
      <c r="FJ88" s="142"/>
      <c r="FK88" s="142"/>
      <c r="FL88" s="142"/>
      <c r="FM88" s="142"/>
      <c r="FN88" s="142"/>
      <c r="FO88" s="142"/>
      <c r="FP88" s="142"/>
    </row>
    <row r="89" spans="1:172" s="93" customFormat="1" ht="12.75">
      <c r="A89" s="138"/>
      <c r="C89" s="137"/>
      <c r="D89" s="137"/>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131"/>
      <c r="BQ89" s="131"/>
      <c r="BR89" s="131"/>
      <c r="BS89" s="92"/>
      <c r="BT89" s="92"/>
      <c r="BU89" s="92"/>
      <c r="BV89" s="92"/>
      <c r="BW89" s="92"/>
      <c r="BX89" s="92"/>
      <c r="BY89" s="92"/>
      <c r="BZ89" s="92"/>
      <c r="CA89" s="92"/>
      <c r="CB89" s="92"/>
      <c r="CC89" s="92"/>
      <c r="CD89" s="92"/>
      <c r="CE89" s="92"/>
      <c r="CF89" s="92"/>
      <c r="CG89" s="92"/>
      <c r="CH89" s="92"/>
      <c r="CI89" s="92"/>
      <c r="CJ89" s="131"/>
      <c r="CK89" s="92"/>
      <c r="CL89" s="92"/>
      <c r="CM89" s="92"/>
      <c r="CN89" s="92"/>
      <c r="CO89" s="92"/>
      <c r="CP89" s="92"/>
      <c r="CQ89" s="92"/>
      <c r="CR89" s="92"/>
      <c r="CS89" s="92"/>
      <c r="CT89" s="92"/>
      <c r="CU89" s="92"/>
      <c r="CV89" s="92"/>
      <c r="CW89" s="92"/>
      <c r="CX89" s="92"/>
      <c r="CY89" s="92"/>
      <c r="CZ89" s="92"/>
      <c r="DA89" s="92"/>
      <c r="DB89" s="92"/>
      <c r="DC89" s="92"/>
      <c r="DD89" s="92"/>
      <c r="DE89" s="92"/>
      <c r="DF89" s="92"/>
      <c r="DG89" s="92"/>
      <c r="DH89" s="92"/>
      <c r="DI89" s="92"/>
      <c r="DJ89" s="92"/>
      <c r="DK89" s="92"/>
      <c r="DL89" s="92"/>
      <c r="DM89" s="92"/>
      <c r="DN89" s="92"/>
      <c r="DO89" s="92"/>
      <c r="DP89" s="92"/>
      <c r="DQ89" s="92"/>
      <c r="DR89" s="92"/>
      <c r="DS89" s="92"/>
      <c r="DT89" s="92"/>
      <c r="DU89" s="92"/>
      <c r="DV89" s="92"/>
      <c r="DW89" s="92"/>
      <c r="DX89" s="92"/>
      <c r="DY89" s="92"/>
      <c r="DZ89" s="92"/>
      <c r="EA89" s="92"/>
      <c r="EB89" s="92"/>
      <c r="EC89" s="92"/>
      <c r="ED89" s="92"/>
      <c r="EE89" s="92"/>
      <c r="EF89" s="92"/>
      <c r="EG89" s="92"/>
      <c r="EH89" s="92"/>
      <c r="EI89" s="92"/>
      <c r="EJ89" s="92"/>
      <c r="EK89" s="92"/>
      <c r="EL89" s="92"/>
      <c r="EM89" s="92"/>
      <c r="EN89" s="92"/>
      <c r="EO89" s="92"/>
      <c r="EP89" s="92"/>
      <c r="EQ89" s="92"/>
      <c r="ER89" s="92"/>
      <c r="ES89" s="92"/>
      <c r="ET89" s="92"/>
      <c r="EU89" s="92"/>
      <c r="EV89" s="92"/>
      <c r="EW89" s="92"/>
      <c r="EX89" s="92"/>
      <c r="EY89" s="92"/>
      <c r="EZ89" s="92"/>
      <c r="FA89" s="92"/>
      <c r="FB89" s="92"/>
      <c r="FC89" s="92"/>
      <c r="FD89" s="92"/>
      <c r="FE89" s="92"/>
      <c r="FF89" s="92"/>
      <c r="FG89" s="92"/>
      <c r="FH89" s="92"/>
      <c r="FI89" s="92"/>
      <c r="FJ89" s="92"/>
      <c r="FK89" s="92"/>
      <c r="FL89" s="92"/>
      <c r="FM89" s="92"/>
      <c r="FN89" s="92"/>
      <c r="FO89" s="92"/>
      <c r="FP89" s="92"/>
    </row>
    <row r="90" spans="1:172" s="93" customFormat="1" ht="12.75">
      <c r="A90" s="138"/>
      <c r="C90" s="137"/>
      <c r="D90" s="137"/>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131"/>
      <c r="BQ90" s="131"/>
      <c r="BR90" s="131"/>
      <c r="BS90" s="92"/>
      <c r="BT90" s="92"/>
      <c r="BU90" s="92"/>
      <c r="BV90" s="92"/>
      <c r="BW90" s="92"/>
      <c r="BX90" s="92"/>
      <c r="BY90" s="92"/>
      <c r="BZ90" s="92"/>
      <c r="CA90" s="92"/>
      <c r="CB90" s="92"/>
      <c r="CC90" s="92"/>
      <c r="CD90" s="92"/>
      <c r="CE90" s="92"/>
      <c r="CF90" s="92"/>
      <c r="CG90" s="92"/>
      <c r="CH90" s="92"/>
      <c r="CI90" s="92"/>
      <c r="CJ90" s="131"/>
      <c r="CK90" s="92"/>
      <c r="CL90" s="92"/>
      <c r="CM90" s="92"/>
      <c r="CN90" s="92"/>
      <c r="CO90" s="92"/>
      <c r="CP90" s="92"/>
      <c r="CQ90" s="92"/>
      <c r="CR90" s="92"/>
      <c r="CS90" s="92"/>
      <c r="CT90" s="92"/>
      <c r="CU90" s="92"/>
      <c r="CV90" s="92"/>
      <c r="CW90" s="92"/>
      <c r="CX90" s="92"/>
      <c r="CY90" s="92"/>
      <c r="CZ90" s="92"/>
      <c r="DA90" s="92"/>
      <c r="DB90" s="92"/>
      <c r="DC90" s="92"/>
      <c r="DD90" s="92"/>
      <c r="DE90" s="92"/>
      <c r="DF90" s="92"/>
      <c r="DG90" s="92"/>
      <c r="DH90" s="92"/>
      <c r="DI90" s="92"/>
      <c r="DJ90" s="92"/>
      <c r="DK90" s="92"/>
      <c r="DL90" s="92"/>
      <c r="DM90" s="92"/>
      <c r="DN90" s="92"/>
      <c r="DO90" s="92"/>
      <c r="DP90" s="92"/>
      <c r="DQ90" s="92"/>
      <c r="DR90" s="92"/>
      <c r="DS90" s="92"/>
      <c r="DT90" s="92"/>
      <c r="DU90" s="92"/>
      <c r="DV90" s="92"/>
      <c r="DW90" s="92"/>
      <c r="DX90" s="92"/>
      <c r="DY90" s="92"/>
      <c r="DZ90" s="92"/>
      <c r="EA90" s="92"/>
      <c r="EB90" s="92"/>
      <c r="EC90" s="92"/>
      <c r="ED90" s="92"/>
      <c r="EE90" s="92"/>
      <c r="EF90" s="92"/>
      <c r="EG90" s="92"/>
      <c r="EH90" s="92"/>
      <c r="EI90" s="92"/>
      <c r="EJ90" s="92"/>
      <c r="EK90" s="92"/>
      <c r="EL90" s="92"/>
      <c r="EM90" s="92"/>
      <c r="EN90" s="92"/>
      <c r="EO90" s="92"/>
      <c r="EP90" s="92"/>
      <c r="EQ90" s="92"/>
      <c r="ER90" s="92"/>
      <c r="ES90" s="92"/>
      <c r="ET90" s="92"/>
      <c r="EU90" s="92"/>
      <c r="EV90" s="92"/>
      <c r="EW90" s="92"/>
      <c r="EX90" s="92"/>
      <c r="EY90" s="92"/>
      <c r="EZ90" s="92"/>
      <c r="FA90" s="92"/>
      <c r="FB90" s="92"/>
      <c r="FC90" s="92"/>
      <c r="FD90" s="92"/>
      <c r="FE90" s="92"/>
      <c r="FF90" s="92"/>
      <c r="FG90" s="92"/>
      <c r="FH90" s="92"/>
      <c r="FI90" s="92"/>
      <c r="FJ90" s="92"/>
      <c r="FK90" s="92"/>
      <c r="FL90" s="92"/>
      <c r="FM90" s="92"/>
      <c r="FN90" s="92"/>
      <c r="FO90" s="92"/>
      <c r="FP90" s="92"/>
    </row>
    <row r="91" spans="1:172" s="93" customFormat="1" ht="12.75">
      <c r="A91" s="138"/>
      <c r="C91" s="137"/>
      <c r="D91" s="137"/>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131"/>
      <c r="BQ91" s="131"/>
      <c r="BR91" s="131"/>
      <c r="BS91" s="92"/>
      <c r="BT91" s="92"/>
      <c r="BU91" s="92"/>
      <c r="BV91" s="92"/>
      <c r="BW91" s="92"/>
      <c r="BX91" s="92"/>
      <c r="BY91" s="92"/>
      <c r="BZ91" s="92"/>
      <c r="CA91" s="92"/>
      <c r="CB91" s="92"/>
      <c r="CC91" s="92"/>
      <c r="CD91" s="92"/>
      <c r="CE91" s="92"/>
      <c r="CF91" s="92"/>
      <c r="CG91" s="92"/>
      <c r="CH91" s="92"/>
      <c r="CI91" s="92"/>
      <c r="CJ91" s="131"/>
      <c r="CK91" s="92"/>
      <c r="CL91" s="92"/>
      <c r="CM91" s="92"/>
      <c r="CN91" s="92"/>
      <c r="CO91" s="92"/>
      <c r="CP91" s="92"/>
      <c r="CQ91" s="92"/>
      <c r="CR91" s="92"/>
      <c r="CS91" s="92"/>
      <c r="CT91" s="92"/>
      <c r="CU91" s="92"/>
      <c r="CV91" s="92"/>
      <c r="CW91" s="92"/>
      <c r="CX91" s="92"/>
      <c r="CY91" s="92"/>
      <c r="CZ91" s="92"/>
      <c r="DA91" s="92"/>
      <c r="DB91" s="92"/>
      <c r="DC91" s="92"/>
      <c r="DD91" s="92"/>
      <c r="DE91" s="92"/>
      <c r="DF91" s="92"/>
      <c r="DG91" s="92"/>
      <c r="DH91" s="92"/>
      <c r="DI91" s="92"/>
      <c r="DJ91" s="92"/>
      <c r="DK91" s="92"/>
      <c r="DL91" s="92"/>
      <c r="DM91" s="92"/>
      <c r="DN91" s="92"/>
      <c r="DO91" s="92"/>
      <c r="DP91" s="92"/>
      <c r="DQ91" s="92"/>
      <c r="DR91" s="92"/>
      <c r="DS91" s="92"/>
      <c r="DT91" s="92"/>
      <c r="DU91" s="92"/>
      <c r="DV91" s="92"/>
      <c r="DW91" s="92"/>
      <c r="DX91" s="92"/>
      <c r="DY91" s="92"/>
      <c r="DZ91" s="92"/>
      <c r="EA91" s="92"/>
      <c r="EB91" s="92"/>
      <c r="EC91" s="92"/>
      <c r="ED91" s="92"/>
      <c r="EE91" s="92"/>
      <c r="EF91" s="92"/>
      <c r="EG91" s="92"/>
      <c r="EH91" s="92"/>
      <c r="EI91" s="92"/>
      <c r="EJ91" s="92"/>
      <c r="EK91" s="92"/>
      <c r="EL91" s="92"/>
      <c r="EM91" s="92"/>
      <c r="EN91" s="92"/>
      <c r="EO91" s="92"/>
      <c r="EP91" s="92"/>
      <c r="EQ91" s="92"/>
      <c r="ER91" s="92"/>
      <c r="ES91" s="92"/>
      <c r="ET91" s="92"/>
      <c r="EU91" s="92"/>
      <c r="EV91" s="92"/>
      <c r="EW91" s="92"/>
      <c r="EX91" s="92"/>
      <c r="EY91" s="92"/>
      <c r="EZ91" s="92"/>
      <c r="FA91" s="92"/>
      <c r="FB91" s="92"/>
      <c r="FC91" s="92"/>
      <c r="FD91" s="92"/>
      <c r="FE91" s="92"/>
      <c r="FF91" s="92"/>
      <c r="FG91" s="92"/>
      <c r="FH91" s="92"/>
      <c r="FI91" s="92"/>
      <c r="FJ91" s="92"/>
      <c r="FK91" s="92"/>
      <c r="FL91" s="92"/>
      <c r="FM91" s="92"/>
      <c r="FN91" s="92"/>
      <c r="FO91" s="92"/>
      <c r="FP91" s="92"/>
    </row>
    <row r="92" spans="1:172" s="93" customFormat="1" ht="12.75">
      <c r="A92" s="138"/>
      <c r="C92" s="137"/>
      <c r="D92" s="137"/>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131"/>
      <c r="BQ92" s="131"/>
      <c r="BR92" s="131"/>
      <c r="BS92" s="92"/>
      <c r="BT92" s="92"/>
      <c r="BU92" s="92"/>
      <c r="BV92" s="92"/>
      <c r="BW92" s="92"/>
      <c r="BX92" s="92"/>
      <c r="BY92" s="92"/>
      <c r="BZ92" s="92"/>
      <c r="CA92" s="92"/>
      <c r="CB92" s="92"/>
      <c r="CC92" s="92"/>
      <c r="CD92" s="92"/>
      <c r="CE92" s="92"/>
      <c r="CF92" s="92"/>
      <c r="CG92" s="92"/>
      <c r="CH92" s="92"/>
      <c r="CI92" s="92"/>
      <c r="CJ92" s="131"/>
      <c r="CK92" s="92"/>
      <c r="CL92" s="92"/>
      <c r="CM92" s="92"/>
      <c r="CN92" s="92"/>
      <c r="CO92" s="92"/>
      <c r="CP92" s="92"/>
      <c r="CQ92" s="92"/>
      <c r="CR92" s="92"/>
      <c r="CS92" s="92"/>
      <c r="CT92" s="92"/>
      <c r="CU92" s="92"/>
      <c r="CV92" s="92"/>
      <c r="CW92" s="92"/>
      <c r="CX92" s="92"/>
      <c r="CY92" s="92"/>
      <c r="CZ92" s="92"/>
      <c r="DA92" s="92"/>
      <c r="DB92" s="92"/>
      <c r="DC92" s="92"/>
      <c r="DD92" s="92"/>
      <c r="DE92" s="92"/>
      <c r="DF92" s="92"/>
      <c r="DG92" s="92"/>
      <c r="DH92" s="92"/>
      <c r="DI92" s="92"/>
      <c r="DJ92" s="92"/>
      <c r="DK92" s="92"/>
      <c r="DL92" s="92"/>
      <c r="DM92" s="92"/>
      <c r="DN92" s="92"/>
      <c r="DO92" s="92"/>
      <c r="DP92" s="92"/>
      <c r="DQ92" s="92"/>
      <c r="DR92" s="92"/>
      <c r="DS92" s="92"/>
      <c r="DT92" s="92"/>
      <c r="DU92" s="92"/>
      <c r="DV92" s="92"/>
      <c r="DW92" s="92"/>
      <c r="DX92" s="92"/>
      <c r="DY92" s="92"/>
      <c r="DZ92" s="92"/>
      <c r="EA92" s="92"/>
      <c r="EB92" s="92"/>
      <c r="EC92" s="92"/>
      <c r="ED92" s="92"/>
      <c r="EE92" s="92"/>
      <c r="EF92" s="92"/>
      <c r="EG92" s="92"/>
      <c r="EH92" s="92"/>
      <c r="EI92" s="92"/>
      <c r="EJ92" s="92"/>
      <c r="EK92" s="92"/>
      <c r="EL92" s="92"/>
      <c r="EM92" s="92"/>
      <c r="EN92" s="92"/>
      <c r="EO92" s="92"/>
      <c r="EP92" s="92"/>
      <c r="EQ92" s="92"/>
      <c r="ER92" s="92"/>
      <c r="ES92" s="92"/>
      <c r="ET92" s="92"/>
      <c r="EU92" s="92"/>
      <c r="EV92" s="92"/>
      <c r="EW92" s="92"/>
      <c r="EX92" s="92"/>
      <c r="EY92" s="92"/>
      <c r="EZ92" s="92"/>
      <c r="FA92" s="92"/>
      <c r="FB92" s="92"/>
      <c r="FC92" s="92"/>
      <c r="FD92" s="92"/>
      <c r="FE92" s="92"/>
      <c r="FF92" s="92"/>
      <c r="FG92" s="92"/>
      <c r="FH92" s="92"/>
      <c r="FI92" s="92"/>
      <c r="FJ92" s="92"/>
      <c r="FK92" s="92"/>
      <c r="FL92" s="92"/>
      <c r="FM92" s="92"/>
      <c r="FN92" s="92"/>
      <c r="FO92" s="92"/>
      <c r="FP92" s="92"/>
    </row>
    <row r="93" spans="1:172" s="93" customFormat="1" ht="12.75">
      <c r="A93" s="138"/>
      <c r="C93" s="137"/>
      <c r="D93" s="137"/>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131"/>
      <c r="BQ93" s="131"/>
      <c r="BR93" s="131"/>
      <c r="BS93" s="92"/>
      <c r="BT93" s="92"/>
      <c r="BU93" s="92"/>
      <c r="BV93" s="92"/>
      <c r="BW93" s="92"/>
      <c r="BX93" s="92"/>
      <c r="BY93" s="92"/>
      <c r="BZ93" s="92"/>
      <c r="CA93" s="92"/>
      <c r="CB93" s="92"/>
      <c r="CC93" s="92"/>
      <c r="CD93" s="92"/>
      <c r="CE93" s="92"/>
      <c r="CF93" s="92"/>
      <c r="CG93" s="92"/>
      <c r="CH93" s="92"/>
      <c r="CI93" s="92"/>
      <c r="CJ93" s="131"/>
      <c r="CK93" s="92"/>
      <c r="CL93" s="92"/>
      <c r="CM93" s="92"/>
      <c r="CN93" s="92"/>
      <c r="CO93" s="92"/>
      <c r="CP93" s="92"/>
      <c r="CQ93" s="92"/>
      <c r="CR93" s="92"/>
      <c r="CS93" s="92"/>
      <c r="CT93" s="92"/>
      <c r="CU93" s="92"/>
      <c r="CV93" s="92"/>
      <c r="CW93" s="92"/>
      <c r="CX93" s="92"/>
      <c r="CY93" s="92"/>
      <c r="CZ93" s="92"/>
      <c r="DA93" s="92"/>
      <c r="DB93" s="92"/>
      <c r="DC93" s="92"/>
      <c r="DD93" s="92"/>
      <c r="DE93" s="92"/>
      <c r="DF93" s="92"/>
      <c r="DG93" s="92"/>
      <c r="DH93" s="92"/>
      <c r="DI93" s="92"/>
      <c r="DJ93" s="92"/>
      <c r="DK93" s="92"/>
      <c r="DL93" s="92"/>
      <c r="DM93" s="92"/>
      <c r="DN93" s="92"/>
      <c r="DO93" s="92"/>
      <c r="DP93" s="92"/>
      <c r="DQ93" s="92"/>
      <c r="DR93" s="92"/>
      <c r="DS93" s="92"/>
      <c r="DT93" s="92"/>
      <c r="DU93" s="92"/>
      <c r="DV93" s="92"/>
      <c r="DW93" s="92"/>
      <c r="DX93" s="92"/>
      <c r="DY93" s="92"/>
      <c r="DZ93" s="92"/>
      <c r="EA93" s="92"/>
      <c r="EB93" s="92"/>
      <c r="EC93" s="92"/>
      <c r="ED93" s="92"/>
      <c r="EE93" s="92"/>
      <c r="EF93" s="92"/>
      <c r="EG93" s="92"/>
      <c r="EH93" s="92"/>
      <c r="EI93" s="92"/>
      <c r="EJ93" s="92"/>
      <c r="EK93" s="92"/>
      <c r="EL93" s="92"/>
      <c r="EM93" s="92"/>
      <c r="EN93" s="92"/>
      <c r="EO93" s="92"/>
      <c r="EP93" s="92"/>
      <c r="EQ93" s="92"/>
      <c r="ER93" s="92"/>
      <c r="ES93" s="92"/>
      <c r="ET93" s="92"/>
      <c r="EU93" s="92"/>
      <c r="EV93" s="92"/>
      <c r="EW93" s="92"/>
      <c r="EX93" s="92"/>
      <c r="EY93" s="92"/>
      <c r="EZ93" s="92"/>
      <c r="FA93" s="92"/>
      <c r="FB93" s="92"/>
      <c r="FC93" s="92"/>
      <c r="FD93" s="92"/>
      <c r="FE93" s="92"/>
      <c r="FF93" s="92"/>
      <c r="FG93" s="92"/>
      <c r="FH93" s="92"/>
      <c r="FI93" s="92"/>
      <c r="FJ93" s="92"/>
      <c r="FK93" s="92"/>
      <c r="FL93" s="92"/>
      <c r="FM93" s="92"/>
      <c r="FN93" s="92"/>
      <c r="FO93" s="92"/>
      <c r="FP93" s="92"/>
    </row>
    <row r="94" spans="1:172" s="93" customFormat="1" ht="12.75">
      <c r="A94" s="138"/>
      <c r="C94" s="137"/>
      <c r="D94" s="137"/>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131"/>
      <c r="BQ94" s="131"/>
      <c r="BR94" s="131"/>
      <c r="BS94" s="92"/>
      <c r="BT94" s="92"/>
      <c r="BU94" s="92"/>
      <c r="BV94" s="92"/>
      <c r="BW94" s="92"/>
      <c r="BX94" s="92"/>
      <c r="BY94" s="92"/>
      <c r="BZ94" s="92"/>
      <c r="CA94" s="92"/>
      <c r="CB94" s="92"/>
      <c r="CC94" s="92"/>
      <c r="CD94" s="92"/>
      <c r="CE94" s="92"/>
      <c r="CF94" s="92"/>
      <c r="CG94" s="92"/>
      <c r="CH94" s="92"/>
      <c r="CI94" s="92"/>
      <c r="CJ94" s="131"/>
      <c r="CK94" s="92"/>
      <c r="CL94" s="92"/>
      <c r="CM94" s="92"/>
      <c r="CN94" s="92"/>
      <c r="CO94" s="92"/>
      <c r="CP94" s="92"/>
      <c r="CQ94" s="92"/>
      <c r="CR94" s="92"/>
      <c r="CS94" s="92"/>
      <c r="CT94" s="92"/>
      <c r="CU94" s="92"/>
      <c r="CV94" s="92"/>
      <c r="CW94" s="92"/>
      <c r="CX94" s="92"/>
      <c r="CY94" s="92"/>
      <c r="CZ94" s="92"/>
      <c r="DA94" s="92"/>
      <c r="DB94" s="92"/>
      <c r="DC94" s="92"/>
      <c r="DD94" s="92"/>
      <c r="DE94" s="92"/>
      <c r="DF94" s="92"/>
      <c r="DG94" s="92"/>
      <c r="DH94" s="92"/>
      <c r="DI94" s="92"/>
      <c r="DJ94" s="92"/>
      <c r="DK94" s="92"/>
      <c r="DL94" s="92"/>
      <c r="DM94" s="92"/>
      <c r="DN94" s="92"/>
      <c r="DO94" s="92"/>
      <c r="DP94" s="92"/>
      <c r="DQ94" s="92"/>
      <c r="DR94" s="92"/>
      <c r="DS94" s="92"/>
      <c r="DT94" s="92"/>
      <c r="DU94" s="92"/>
      <c r="DV94" s="92"/>
      <c r="DW94" s="92"/>
      <c r="DX94" s="92"/>
      <c r="DY94" s="92"/>
      <c r="DZ94" s="92"/>
      <c r="EA94" s="92"/>
      <c r="EB94" s="92"/>
      <c r="EC94" s="92"/>
      <c r="ED94" s="92"/>
      <c r="EE94" s="92"/>
      <c r="EF94" s="92"/>
      <c r="EG94" s="92"/>
      <c r="EH94" s="92"/>
      <c r="EI94" s="92"/>
      <c r="EJ94" s="92"/>
      <c r="EK94" s="92"/>
      <c r="EL94" s="92"/>
      <c r="EM94" s="92"/>
      <c r="EN94" s="92"/>
      <c r="EO94" s="92"/>
      <c r="EP94" s="92"/>
      <c r="EQ94" s="92"/>
      <c r="ER94" s="92"/>
      <c r="ES94" s="92"/>
      <c r="ET94" s="92"/>
      <c r="EU94" s="92"/>
      <c r="EV94" s="92"/>
      <c r="EW94" s="92"/>
      <c r="EX94" s="92"/>
      <c r="EY94" s="92"/>
      <c r="EZ94" s="92"/>
      <c r="FA94" s="92"/>
      <c r="FB94" s="92"/>
      <c r="FC94" s="92"/>
      <c r="FD94" s="92"/>
      <c r="FE94" s="92"/>
      <c r="FF94" s="92"/>
      <c r="FG94" s="92"/>
      <c r="FH94" s="92"/>
      <c r="FI94" s="92"/>
      <c r="FJ94" s="92"/>
      <c r="FK94" s="92"/>
      <c r="FL94" s="92"/>
      <c r="FM94" s="92"/>
      <c r="FN94" s="92"/>
      <c r="FO94" s="92"/>
      <c r="FP94" s="92"/>
    </row>
    <row r="95" spans="1:172" s="93" customFormat="1" ht="12.75">
      <c r="A95" s="138"/>
      <c r="C95" s="137"/>
      <c r="D95" s="137"/>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131"/>
      <c r="BQ95" s="131"/>
      <c r="BR95" s="131"/>
      <c r="BS95" s="92"/>
      <c r="BT95" s="92"/>
      <c r="BU95" s="92"/>
      <c r="BV95" s="92"/>
      <c r="BW95" s="92"/>
      <c r="BX95" s="92"/>
      <c r="BY95" s="92"/>
      <c r="BZ95" s="92"/>
      <c r="CA95" s="92"/>
      <c r="CB95" s="92"/>
      <c r="CC95" s="92"/>
      <c r="CD95" s="92"/>
      <c r="CE95" s="92"/>
      <c r="CF95" s="92"/>
      <c r="CG95" s="92"/>
      <c r="CH95" s="92"/>
      <c r="CI95" s="92"/>
      <c r="CJ95" s="131"/>
      <c r="CK95" s="92"/>
      <c r="CL95" s="92"/>
      <c r="CM95" s="92"/>
      <c r="CN95" s="92"/>
      <c r="CO95" s="92"/>
      <c r="CP95" s="92"/>
      <c r="CQ95" s="92"/>
      <c r="CR95" s="92"/>
      <c r="CS95" s="92"/>
      <c r="CT95" s="92"/>
      <c r="CU95" s="92"/>
      <c r="CV95" s="92"/>
      <c r="CW95" s="92"/>
      <c r="CX95" s="92"/>
      <c r="CY95" s="92"/>
      <c r="CZ95" s="92"/>
      <c r="DA95" s="92"/>
      <c r="DB95" s="92"/>
      <c r="DC95" s="92"/>
      <c r="DD95" s="92"/>
      <c r="DE95" s="92"/>
      <c r="DF95" s="92"/>
      <c r="DG95" s="92"/>
      <c r="DH95" s="92"/>
      <c r="DI95" s="92"/>
      <c r="DJ95" s="92"/>
      <c r="DK95" s="92"/>
      <c r="DL95" s="92"/>
      <c r="DM95" s="92"/>
      <c r="DN95" s="92"/>
      <c r="DO95" s="92"/>
      <c r="DP95" s="92"/>
      <c r="DQ95" s="92"/>
      <c r="DR95" s="92"/>
      <c r="DS95" s="92"/>
      <c r="DT95" s="92"/>
      <c r="DU95" s="92"/>
      <c r="DV95" s="92"/>
      <c r="DW95" s="92"/>
      <c r="DX95" s="92"/>
      <c r="DY95" s="92"/>
      <c r="DZ95" s="92"/>
      <c r="EA95" s="92"/>
      <c r="EB95" s="92"/>
      <c r="EC95" s="92"/>
      <c r="ED95" s="92"/>
      <c r="EE95" s="92"/>
      <c r="EF95" s="92"/>
      <c r="EG95" s="92"/>
      <c r="EH95" s="92"/>
      <c r="EI95" s="92"/>
      <c r="EJ95" s="92"/>
      <c r="EK95" s="92"/>
      <c r="EL95" s="92"/>
      <c r="EM95" s="92"/>
      <c r="EN95" s="92"/>
      <c r="EO95" s="92"/>
      <c r="EP95" s="92"/>
      <c r="EQ95" s="92"/>
      <c r="ER95" s="92"/>
      <c r="ES95" s="92"/>
      <c r="ET95" s="92"/>
      <c r="EU95" s="92"/>
      <c r="EV95" s="92"/>
      <c r="EW95" s="92"/>
      <c r="EX95" s="92"/>
      <c r="EY95" s="92"/>
      <c r="EZ95" s="92"/>
      <c r="FA95" s="92"/>
      <c r="FB95" s="92"/>
      <c r="FC95" s="92"/>
      <c r="FD95" s="92"/>
      <c r="FE95" s="92"/>
      <c r="FF95" s="92"/>
      <c r="FG95" s="92"/>
      <c r="FH95" s="92"/>
      <c r="FI95" s="92"/>
      <c r="FJ95" s="92"/>
      <c r="FK95" s="92"/>
      <c r="FL95" s="92"/>
      <c r="FM95" s="92"/>
      <c r="FN95" s="92"/>
      <c r="FO95" s="92"/>
      <c r="FP95" s="92"/>
    </row>
    <row r="96" spans="1:172" s="93" customFormat="1" ht="12.75">
      <c r="A96" s="138"/>
      <c r="C96" s="137"/>
      <c r="D96" s="137"/>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131"/>
      <c r="BQ96" s="131"/>
      <c r="BR96" s="131"/>
      <c r="BS96" s="92"/>
      <c r="BT96" s="92"/>
      <c r="BU96" s="92"/>
      <c r="BV96" s="92"/>
      <c r="BW96" s="92"/>
      <c r="BX96" s="92"/>
      <c r="BY96" s="92"/>
      <c r="BZ96" s="92"/>
      <c r="CA96" s="92"/>
      <c r="CB96" s="92"/>
      <c r="CC96" s="92"/>
      <c r="CD96" s="92"/>
      <c r="CE96" s="92"/>
      <c r="CF96" s="92"/>
      <c r="CG96" s="92"/>
      <c r="CH96" s="92"/>
      <c r="CI96" s="92"/>
      <c r="CJ96" s="131"/>
      <c r="CK96" s="92"/>
      <c r="CL96" s="92"/>
      <c r="CM96" s="92"/>
      <c r="CN96" s="92"/>
      <c r="CO96" s="92"/>
      <c r="CP96" s="92"/>
      <c r="CQ96" s="92"/>
      <c r="CR96" s="92"/>
      <c r="CS96" s="92"/>
      <c r="CT96" s="92"/>
      <c r="CU96" s="92"/>
      <c r="CV96" s="92"/>
      <c r="CW96" s="92"/>
      <c r="CX96" s="92"/>
      <c r="CY96" s="92"/>
      <c r="CZ96" s="92"/>
      <c r="DA96" s="92"/>
      <c r="DB96" s="92"/>
      <c r="DC96" s="92"/>
      <c r="DD96" s="92"/>
      <c r="DE96" s="92"/>
      <c r="DF96" s="92"/>
      <c r="DG96" s="92"/>
      <c r="DH96" s="92"/>
      <c r="DI96" s="92"/>
      <c r="DJ96" s="92"/>
      <c r="DK96" s="92"/>
      <c r="DL96" s="92"/>
      <c r="DM96" s="92"/>
      <c r="DN96" s="92"/>
      <c r="DO96" s="92"/>
      <c r="DP96" s="92"/>
      <c r="DQ96" s="92"/>
      <c r="DR96" s="92"/>
      <c r="DS96" s="92"/>
      <c r="DT96" s="92"/>
      <c r="DU96" s="92"/>
      <c r="DV96" s="92"/>
      <c r="DW96" s="92"/>
      <c r="DX96" s="92"/>
      <c r="DY96" s="92"/>
      <c r="DZ96" s="92"/>
      <c r="EA96" s="92"/>
      <c r="EB96" s="92"/>
      <c r="EC96" s="92"/>
      <c r="ED96" s="92"/>
      <c r="EE96" s="92"/>
      <c r="EF96" s="92"/>
      <c r="EG96" s="92"/>
      <c r="EH96" s="92"/>
      <c r="EI96" s="92"/>
      <c r="EJ96" s="92"/>
      <c r="EK96" s="92"/>
      <c r="EL96" s="92"/>
      <c r="EM96" s="92"/>
      <c r="EN96" s="92"/>
      <c r="EO96" s="92"/>
      <c r="EP96" s="92"/>
      <c r="EQ96" s="92"/>
      <c r="ER96" s="92"/>
      <c r="ES96" s="92"/>
      <c r="ET96" s="92"/>
      <c r="EU96" s="92"/>
      <c r="EV96" s="92"/>
      <c r="EW96" s="92"/>
      <c r="EX96" s="92"/>
      <c r="EY96" s="92"/>
      <c r="EZ96" s="92"/>
      <c r="FA96" s="92"/>
      <c r="FB96" s="92"/>
      <c r="FC96" s="92"/>
      <c r="FD96" s="92"/>
      <c r="FE96" s="92"/>
      <c r="FF96" s="92"/>
      <c r="FG96" s="92"/>
      <c r="FH96" s="92"/>
      <c r="FI96" s="92"/>
      <c r="FJ96" s="92"/>
      <c r="FK96" s="92"/>
      <c r="FL96" s="92"/>
      <c r="FM96" s="92"/>
      <c r="FN96" s="92"/>
      <c r="FO96" s="92"/>
      <c r="FP96" s="92"/>
    </row>
    <row r="97" spans="1:172" s="93" customFormat="1" ht="12.75">
      <c r="A97" s="138"/>
      <c r="C97" s="137"/>
      <c r="D97" s="137"/>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131"/>
      <c r="BQ97" s="131"/>
      <c r="BR97" s="131"/>
      <c r="BS97" s="92"/>
      <c r="BT97" s="92"/>
      <c r="BU97" s="92"/>
      <c r="BV97" s="92"/>
      <c r="BW97" s="92"/>
      <c r="BX97" s="92"/>
      <c r="BY97" s="92"/>
      <c r="BZ97" s="92"/>
      <c r="CA97" s="92"/>
      <c r="CB97" s="92"/>
      <c r="CC97" s="92"/>
      <c r="CD97" s="92"/>
      <c r="CE97" s="92"/>
      <c r="CF97" s="92"/>
      <c r="CG97" s="92"/>
      <c r="CH97" s="92"/>
      <c r="CI97" s="92"/>
      <c r="CJ97" s="131"/>
      <c r="CK97" s="92"/>
      <c r="CL97" s="92"/>
      <c r="CM97" s="92"/>
      <c r="CN97" s="92"/>
      <c r="CO97" s="92"/>
      <c r="CP97" s="92"/>
      <c r="CQ97" s="92"/>
      <c r="CR97" s="92"/>
      <c r="CS97" s="92"/>
      <c r="CT97" s="92"/>
      <c r="CU97" s="92"/>
      <c r="CV97" s="92"/>
      <c r="CW97" s="92"/>
      <c r="CX97" s="92"/>
      <c r="CY97" s="92"/>
      <c r="CZ97" s="92"/>
      <c r="DA97" s="92"/>
      <c r="DB97" s="92"/>
      <c r="DC97" s="92"/>
      <c r="DD97" s="92"/>
      <c r="DE97" s="92"/>
      <c r="DF97" s="92"/>
      <c r="DG97" s="92"/>
      <c r="DH97" s="92"/>
      <c r="DI97" s="92"/>
      <c r="DJ97" s="92"/>
      <c r="DK97" s="92"/>
      <c r="DL97" s="92"/>
      <c r="DM97" s="92"/>
      <c r="DN97" s="92"/>
      <c r="DO97" s="92"/>
      <c r="DP97" s="92"/>
      <c r="DQ97" s="92"/>
      <c r="DR97" s="92"/>
      <c r="DS97" s="92"/>
      <c r="DT97" s="92"/>
      <c r="DU97" s="92"/>
      <c r="DV97" s="92"/>
      <c r="DW97" s="92"/>
      <c r="DX97" s="92"/>
      <c r="DY97" s="92"/>
      <c r="DZ97" s="92"/>
      <c r="EA97" s="92"/>
      <c r="EB97" s="92"/>
      <c r="EC97" s="92"/>
      <c r="ED97" s="92"/>
      <c r="EE97" s="92"/>
      <c r="EF97" s="92"/>
      <c r="EG97" s="92"/>
      <c r="EH97" s="92"/>
      <c r="EI97" s="92"/>
      <c r="EJ97" s="92"/>
      <c r="EK97" s="92"/>
      <c r="EL97" s="92"/>
      <c r="EM97" s="92"/>
      <c r="EN97" s="92"/>
      <c r="EO97" s="92"/>
      <c r="EP97" s="92"/>
      <c r="EQ97" s="92"/>
      <c r="ER97" s="92"/>
      <c r="ES97" s="92"/>
      <c r="ET97" s="92"/>
      <c r="EU97" s="92"/>
      <c r="EV97" s="92"/>
      <c r="EW97" s="92"/>
      <c r="EX97" s="92"/>
      <c r="EY97" s="92"/>
      <c r="EZ97" s="92"/>
      <c r="FA97" s="92"/>
      <c r="FB97" s="92"/>
      <c r="FC97" s="92"/>
      <c r="FD97" s="92"/>
      <c r="FE97" s="92"/>
      <c r="FF97" s="92"/>
      <c r="FG97" s="92"/>
      <c r="FH97" s="92"/>
      <c r="FI97" s="92"/>
      <c r="FJ97" s="92"/>
      <c r="FK97" s="92"/>
      <c r="FL97" s="92"/>
      <c r="FM97" s="92"/>
      <c r="FN97" s="92"/>
      <c r="FO97" s="92"/>
      <c r="FP97" s="92"/>
    </row>
    <row r="98" spans="1:172" s="93" customFormat="1" ht="12.75">
      <c r="A98" s="138"/>
      <c r="C98" s="137"/>
      <c r="D98" s="137"/>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131"/>
      <c r="BQ98" s="131"/>
      <c r="BR98" s="131"/>
      <c r="BS98" s="92"/>
      <c r="BT98" s="92"/>
      <c r="BU98" s="92"/>
      <c r="BV98" s="92"/>
      <c r="BW98" s="92"/>
      <c r="BX98" s="92"/>
      <c r="BY98" s="92"/>
      <c r="BZ98" s="92"/>
      <c r="CA98" s="92"/>
      <c r="CB98" s="92"/>
      <c r="CC98" s="92"/>
      <c r="CD98" s="92"/>
      <c r="CE98" s="92"/>
      <c r="CF98" s="92"/>
      <c r="CG98" s="92"/>
      <c r="CH98" s="92"/>
      <c r="CI98" s="92"/>
      <c r="CJ98" s="131"/>
      <c r="CK98" s="92"/>
      <c r="CL98" s="92"/>
      <c r="CM98" s="92"/>
      <c r="CN98" s="92"/>
      <c r="CO98" s="92"/>
      <c r="CP98" s="92"/>
      <c r="CQ98" s="92"/>
      <c r="CR98" s="92"/>
      <c r="CS98" s="92"/>
      <c r="CT98" s="92"/>
      <c r="CU98" s="92"/>
      <c r="CV98" s="92"/>
      <c r="CW98" s="92"/>
      <c r="CX98" s="92"/>
      <c r="CY98" s="92"/>
      <c r="CZ98" s="92"/>
      <c r="DA98" s="92"/>
      <c r="DB98" s="92"/>
      <c r="DC98" s="92"/>
      <c r="DD98" s="92"/>
      <c r="DE98" s="92"/>
      <c r="DF98" s="92"/>
      <c r="DG98" s="92"/>
      <c r="DH98" s="92"/>
      <c r="DI98" s="92"/>
      <c r="DJ98" s="92"/>
      <c r="DK98" s="92"/>
      <c r="DL98" s="92"/>
      <c r="DM98" s="92"/>
      <c r="DN98" s="92"/>
      <c r="DO98" s="92"/>
      <c r="DP98" s="92"/>
      <c r="DQ98" s="92"/>
      <c r="DR98" s="92"/>
      <c r="DS98" s="92"/>
      <c r="DT98" s="92"/>
      <c r="DU98" s="92"/>
      <c r="DV98" s="92"/>
      <c r="DW98" s="92"/>
      <c r="DX98" s="92"/>
      <c r="DY98" s="92"/>
      <c r="DZ98" s="92"/>
      <c r="EA98" s="92"/>
      <c r="EB98" s="92"/>
      <c r="EC98" s="92"/>
      <c r="ED98" s="92"/>
      <c r="EE98" s="92"/>
      <c r="EF98" s="92"/>
      <c r="EG98" s="92"/>
      <c r="EH98" s="92"/>
      <c r="EI98" s="92"/>
      <c r="EJ98" s="92"/>
      <c r="EK98" s="92"/>
      <c r="EL98" s="92"/>
      <c r="EM98" s="92"/>
      <c r="EN98" s="92"/>
      <c r="EO98" s="92"/>
      <c r="EP98" s="92"/>
      <c r="EQ98" s="92"/>
      <c r="ER98" s="92"/>
      <c r="ES98" s="92"/>
      <c r="ET98" s="92"/>
      <c r="EU98" s="92"/>
      <c r="EV98" s="92"/>
      <c r="EW98" s="92"/>
      <c r="EX98" s="92"/>
      <c r="EY98" s="92"/>
      <c r="EZ98" s="92"/>
      <c r="FA98" s="92"/>
      <c r="FB98" s="92"/>
      <c r="FC98" s="92"/>
      <c r="FD98" s="92"/>
      <c r="FE98" s="92"/>
      <c r="FF98" s="92"/>
      <c r="FG98" s="92"/>
      <c r="FH98" s="92"/>
      <c r="FI98" s="92"/>
      <c r="FJ98" s="92"/>
      <c r="FK98" s="92"/>
      <c r="FL98" s="92"/>
      <c r="FM98" s="92"/>
      <c r="FN98" s="92"/>
      <c r="FO98" s="92"/>
      <c r="FP98" s="92"/>
    </row>
    <row r="99" spans="1:172" s="93" customFormat="1" ht="12.75">
      <c r="A99" s="138"/>
      <c r="C99" s="137"/>
      <c r="D99" s="137"/>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2"/>
      <c r="CD99" s="92"/>
      <c r="CE99" s="92"/>
      <c r="CF99" s="92"/>
      <c r="CG99" s="92"/>
      <c r="CH99" s="92"/>
      <c r="CI99" s="92"/>
      <c r="CJ99" s="131"/>
      <c r="CK99" s="92"/>
      <c r="CL99" s="92"/>
      <c r="CM99" s="92"/>
      <c r="CN99" s="92"/>
      <c r="CO99" s="92"/>
      <c r="CP99" s="92"/>
      <c r="CQ99" s="92"/>
      <c r="CR99" s="92"/>
      <c r="CS99" s="92"/>
      <c r="CT99" s="92"/>
      <c r="CU99" s="92"/>
      <c r="CV99" s="92"/>
      <c r="CW99" s="92"/>
      <c r="CX99" s="92"/>
      <c r="CY99" s="92"/>
      <c r="CZ99" s="92"/>
      <c r="DA99" s="92"/>
      <c r="DB99" s="92"/>
      <c r="DC99" s="92"/>
      <c r="DD99" s="92"/>
      <c r="DE99" s="92"/>
      <c r="DF99" s="92"/>
      <c r="DG99" s="92"/>
      <c r="DH99" s="92"/>
      <c r="DI99" s="92"/>
      <c r="DJ99" s="92"/>
      <c r="DK99" s="92"/>
      <c r="DL99" s="92"/>
      <c r="DM99" s="92"/>
      <c r="DN99" s="92"/>
      <c r="DO99" s="92"/>
      <c r="DP99" s="92"/>
      <c r="DQ99" s="92"/>
      <c r="DR99" s="92"/>
      <c r="DS99" s="92"/>
      <c r="DT99" s="92"/>
      <c r="DU99" s="92"/>
      <c r="DV99" s="92"/>
      <c r="DW99" s="92"/>
      <c r="DX99" s="92"/>
      <c r="DY99" s="92"/>
      <c r="DZ99" s="92"/>
      <c r="EA99" s="92"/>
      <c r="EB99" s="92"/>
      <c r="EC99" s="92"/>
      <c r="ED99" s="92"/>
      <c r="EE99" s="92"/>
      <c r="EF99" s="92"/>
      <c r="EG99" s="92"/>
      <c r="EH99" s="92"/>
      <c r="EI99" s="92"/>
      <c r="EJ99" s="92"/>
      <c r="EK99" s="92"/>
      <c r="EL99" s="92"/>
      <c r="EM99" s="92"/>
      <c r="EN99" s="92"/>
      <c r="EO99" s="92"/>
      <c r="EP99" s="92"/>
      <c r="EQ99" s="92"/>
      <c r="ER99" s="92"/>
      <c r="ES99" s="92"/>
      <c r="ET99" s="92"/>
      <c r="EU99" s="92"/>
      <c r="EV99" s="92"/>
      <c r="EW99" s="92"/>
      <c r="EX99" s="92"/>
      <c r="EY99" s="92"/>
      <c r="EZ99" s="92"/>
      <c r="FA99" s="92"/>
      <c r="FB99" s="92"/>
      <c r="FC99" s="92"/>
      <c r="FD99" s="92"/>
      <c r="FE99" s="92"/>
      <c r="FF99" s="92"/>
      <c r="FG99" s="92"/>
      <c r="FH99" s="92"/>
      <c r="FI99" s="92"/>
      <c r="FJ99" s="92"/>
      <c r="FK99" s="92"/>
      <c r="FL99" s="92"/>
      <c r="FM99" s="92"/>
      <c r="FN99" s="92"/>
      <c r="FO99" s="92"/>
      <c r="FP99" s="92"/>
    </row>
    <row r="100" spans="1:172" s="93" customFormat="1" ht="12" customHeight="1">
      <c r="A100" s="138"/>
      <c r="C100" s="137"/>
      <c r="D100" s="137"/>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2"/>
      <c r="CD100" s="92"/>
      <c r="CE100" s="92"/>
      <c r="CF100" s="92"/>
      <c r="CG100" s="92"/>
      <c r="CH100" s="92"/>
      <c r="CI100" s="92"/>
      <c r="CJ100" s="131"/>
      <c r="CK100" s="92"/>
      <c r="CL100" s="92"/>
      <c r="CM100" s="92"/>
      <c r="CN100" s="92"/>
      <c r="CO100" s="92"/>
      <c r="CP100" s="92"/>
      <c r="CQ100" s="92"/>
      <c r="CR100" s="92"/>
      <c r="CS100" s="92"/>
      <c r="CT100" s="92"/>
      <c r="CU100" s="92"/>
      <c r="CV100" s="92"/>
      <c r="CW100" s="92"/>
      <c r="CX100" s="92"/>
      <c r="CY100" s="92"/>
      <c r="CZ100" s="92"/>
      <c r="DA100" s="92"/>
      <c r="DB100" s="92"/>
      <c r="DC100" s="92"/>
      <c r="DD100" s="92"/>
      <c r="DE100" s="92"/>
      <c r="DF100" s="92"/>
      <c r="DG100" s="92"/>
      <c r="DH100" s="92"/>
      <c r="DI100" s="92"/>
      <c r="DJ100" s="92"/>
      <c r="DK100" s="92"/>
      <c r="DL100" s="92"/>
      <c r="DM100" s="92"/>
      <c r="DN100" s="92"/>
      <c r="DO100" s="92"/>
      <c r="DP100" s="92"/>
      <c r="DQ100" s="92"/>
      <c r="DR100" s="92"/>
      <c r="DS100" s="92"/>
      <c r="DT100" s="92"/>
      <c r="DU100" s="92"/>
      <c r="DV100" s="92"/>
      <c r="DW100" s="92"/>
      <c r="DX100" s="92"/>
      <c r="DY100" s="92"/>
      <c r="DZ100" s="92"/>
      <c r="EA100" s="92"/>
      <c r="EB100" s="92"/>
      <c r="EC100" s="92"/>
      <c r="ED100" s="92"/>
      <c r="EE100" s="92"/>
      <c r="EF100" s="92"/>
      <c r="EG100" s="92"/>
      <c r="EH100" s="92"/>
      <c r="EI100" s="92"/>
      <c r="EJ100" s="92"/>
      <c r="EK100" s="92"/>
      <c r="EL100" s="92"/>
      <c r="EM100" s="92"/>
      <c r="EN100" s="92"/>
      <c r="EO100" s="92"/>
      <c r="EP100" s="92"/>
      <c r="EQ100" s="92"/>
      <c r="ER100" s="92"/>
      <c r="ES100" s="92"/>
      <c r="ET100" s="92"/>
      <c r="EU100" s="92"/>
      <c r="EV100" s="92"/>
      <c r="EW100" s="92"/>
      <c r="EX100" s="92"/>
      <c r="EY100" s="92"/>
      <c r="EZ100" s="92"/>
      <c r="FA100" s="92"/>
      <c r="FB100" s="92"/>
      <c r="FC100" s="92"/>
      <c r="FD100" s="92"/>
      <c r="FE100" s="92"/>
      <c r="FF100" s="92"/>
      <c r="FG100" s="92"/>
      <c r="FH100" s="92"/>
      <c r="FI100" s="92"/>
      <c r="FJ100" s="92"/>
      <c r="FK100" s="92"/>
      <c r="FL100" s="92"/>
      <c r="FM100" s="92"/>
      <c r="FN100" s="92"/>
      <c r="FO100" s="92"/>
      <c r="FP100" s="92"/>
    </row>
    <row r="101" spans="1:172" s="93" customFormat="1" ht="12.75">
      <c r="A101" s="138"/>
      <c r="C101" s="137"/>
      <c r="D101" s="137"/>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2"/>
      <c r="CD101" s="92"/>
      <c r="CE101" s="92"/>
      <c r="CF101" s="92"/>
      <c r="CG101" s="92"/>
      <c r="CH101" s="92"/>
      <c r="CI101" s="92"/>
      <c r="CJ101" s="131"/>
      <c r="CK101" s="92"/>
      <c r="CL101" s="92"/>
      <c r="CM101" s="92"/>
      <c r="CN101" s="92"/>
      <c r="CO101" s="92"/>
      <c r="CP101" s="92"/>
      <c r="CQ101" s="92"/>
      <c r="CR101" s="92"/>
      <c r="CS101" s="92"/>
      <c r="CT101" s="92"/>
      <c r="CU101" s="92"/>
      <c r="CV101" s="92"/>
      <c r="CW101" s="92"/>
      <c r="CX101" s="92"/>
      <c r="CY101" s="92"/>
      <c r="CZ101" s="92"/>
      <c r="DA101" s="92"/>
      <c r="DB101" s="92"/>
      <c r="DC101" s="92"/>
      <c r="DD101" s="92"/>
      <c r="DE101" s="92"/>
      <c r="DF101" s="92"/>
      <c r="DG101" s="92"/>
      <c r="DH101" s="92"/>
      <c r="DI101" s="92"/>
      <c r="DJ101" s="92"/>
      <c r="DK101" s="92"/>
      <c r="DL101" s="92"/>
      <c r="DM101" s="92"/>
      <c r="DN101" s="92"/>
      <c r="DO101" s="92"/>
      <c r="DP101" s="92"/>
      <c r="DQ101" s="92"/>
      <c r="DR101" s="92"/>
      <c r="DS101" s="92"/>
      <c r="DT101" s="92"/>
      <c r="DU101" s="92"/>
      <c r="DV101" s="92"/>
      <c r="DW101" s="92"/>
      <c r="DX101" s="92"/>
      <c r="DY101" s="92"/>
      <c r="DZ101" s="92"/>
      <c r="EA101" s="92"/>
      <c r="EB101" s="92"/>
      <c r="EC101" s="92"/>
      <c r="ED101" s="92"/>
      <c r="EE101" s="92"/>
      <c r="EF101" s="92"/>
      <c r="EG101" s="92"/>
      <c r="EH101" s="92"/>
      <c r="EI101" s="92"/>
      <c r="EJ101" s="92"/>
      <c r="EK101" s="92"/>
      <c r="EL101" s="92"/>
      <c r="EM101" s="92"/>
      <c r="EN101" s="92"/>
      <c r="EO101" s="92"/>
      <c r="EP101" s="92"/>
      <c r="EQ101" s="92"/>
      <c r="ER101" s="92"/>
      <c r="ES101" s="92"/>
      <c r="ET101" s="92"/>
      <c r="EU101" s="92"/>
      <c r="EV101" s="92"/>
      <c r="EW101" s="92"/>
      <c r="EX101" s="92"/>
      <c r="EY101" s="92"/>
      <c r="EZ101" s="92"/>
      <c r="FA101" s="92"/>
      <c r="FB101" s="92"/>
      <c r="FC101" s="92"/>
      <c r="FD101" s="92"/>
      <c r="FE101" s="92"/>
      <c r="FF101" s="92"/>
      <c r="FG101" s="92"/>
      <c r="FH101" s="92"/>
      <c r="FI101" s="92"/>
      <c r="FJ101" s="92"/>
      <c r="FK101" s="92"/>
      <c r="FL101" s="92"/>
      <c r="FM101" s="92"/>
      <c r="FN101" s="92"/>
      <c r="FO101" s="92"/>
      <c r="FP101" s="92"/>
    </row>
    <row r="102" spans="1:172" s="93" customFormat="1" ht="12.75">
      <c r="A102" s="138"/>
      <c r="C102" s="137"/>
      <c r="D102" s="137"/>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c r="BS102" s="92"/>
      <c r="BT102" s="92"/>
      <c r="BU102" s="92"/>
      <c r="BV102" s="92"/>
      <c r="BW102" s="92"/>
      <c r="BX102" s="92"/>
      <c r="BY102" s="92"/>
      <c r="BZ102" s="92"/>
      <c r="CA102" s="92"/>
      <c r="CB102" s="92"/>
      <c r="CC102" s="92"/>
      <c r="CD102" s="92"/>
      <c r="CE102" s="92"/>
      <c r="CF102" s="92"/>
      <c r="CG102" s="92"/>
      <c r="CH102" s="92"/>
      <c r="CI102" s="92"/>
      <c r="CJ102" s="131"/>
      <c r="CK102" s="92"/>
      <c r="CL102" s="92"/>
      <c r="CM102" s="92"/>
      <c r="CN102" s="92"/>
      <c r="CO102" s="92"/>
      <c r="CP102" s="92"/>
      <c r="CQ102" s="92"/>
      <c r="CR102" s="92"/>
      <c r="CS102" s="92"/>
      <c r="CT102" s="92"/>
      <c r="CU102" s="92"/>
      <c r="CV102" s="92"/>
      <c r="CW102" s="92"/>
      <c r="CX102" s="92"/>
      <c r="CY102" s="92"/>
      <c r="CZ102" s="92"/>
      <c r="DA102" s="92"/>
      <c r="DB102" s="92"/>
      <c r="DC102" s="92"/>
      <c r="DD102" s="92"/>
      <c r="DE102" s="92"/>
      <c r="DF102" s="92"/>
      <c r="DG102" s="92"/>
      <c r="DH102" s="92"/>
      <c r="DI102" s="92"/>
      <c r="DJ102" s="92"/>
      <c r="DK102" s="92"/>
      <c r="DL102" s="92"/>
      <c r="DM102" s="92"/>
      <c r="DN102" s="92"/>
      <c r="DO102" s="92"/>
      <c r="DP102" s="92"/>
      <c r="DQ102" s="92"/>
      <c r="DR102" s="92"/>
      <c r="DS102" s="92"/>
      <c r="DT102" s="92"/>
      <c r="DU102" s="92"/>
      <c r="DV102" s="92"/>
      <c r="DW102" s="92"/>
      <c r="DX102" s="92"/>
      <c r="DY102" s="92"/>
      <c r="DZ102" s="92"/>
      <c r="EA102" s="92"/>
      <c r="EB102" s="92"/>
      <c r="EC102" s="92"/>
      <c r="ED102" s="92"/>
      <c r="EE102" s="92"/>
      <c r="EF102" s="92"/>
      <c r="EG102" s="92"/>
      <c r="EH102" s="92"/>
      <c r="EI102" s="92"/>
      <c r="EJ102" s="92"/>
      <c r="EK102" s="92"/>
      <c r="EL102" s="92"/>
      <c r="EM102" s="92"/>
      <c r="EN102" s="92"/>
      <c r="EO102" s="92"/>
      <c r="EP102" s="92"/>
      <c r="EQ102" s="92"/>
      <c r="ER102" s="92"/>
      <c r="ES102" s="92"/>
      <c r="ET102" s="92"/>
      <c r="EU102" s="92"/>
      <c r="EV102" s="92"/>
      <c r="EW102" s="92"/>
      <c r="EX102" s="92"/>
      <c r="EY102" s="92"/>
      <c r="EZ102" s="92"/>
      <c r="FA102" s="92"/>
      <c r="FB102" s="92"/>
      <c r="FC102" s="92"/>
      <c r="FD102" s="92"/>
      <c r="FE102" s="92"/>
      <c r="FF102" s="92"/>
      <c r="FG102" s="92"/>
      <c r="FH102" s="92"/>
      <c r="FI102" s="92"/>
      <c r="FJ102" s="92"/>
      <c r="FK102" s="92"/>
      <c r="FL102" s="92"/>
      <c r="FM102" s="92"/>
      <c r="FN102" s="92"/>
      <c r="FO102" s="92"/>
      <c r="FP102" s="92"/>
    </row>
    <row r="103" spans="1:172" s="93" customFormat="1" ht="12.75">
      <c r="A103" s="138"/>
      <c r="C103" s="137"/>
      <c r="D103" s="137"/>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2"/>
      <c r="CD103" s="92"/>
      <c r="CE103" s="92"/>
      <c r="CF103" s="92"/>
      <c r="CG103" s="92"/>
      <c r="CH103" s="92"/>
      <c r="CI103" s="92"/>
      <c r="CJ103" s="131"/>
      <c r="CK103" s="92"/>
      <c r="CL103" s="92"/>
      <c r="CM103" s="92"/>
      <c r="CN103" s="92"/>
      <c r="CO103" s="92"/>
      <c r="CP103" s="92"/>
      <c r="CQ103" s="92"/>
      <c r="CR103" s="92"/>
      <c r="CS103" s="92"/>
      <c r="CT103" s="92"/>
      <c r="CU103" s="92"/>
      <c r="CV103" s="92"/>
      <c r="CW103" s="92"/>
      <c r="CX103" s="92"/>
      <c r="CY103" s="92"/>
      <c r="CZ103" s="92"/>
      <c r="DA103" s="92"/>
      <c r="DB103" s="92"/>
      <c r="DC103" s="92"/>
      <c r="DD103" s="92"/>
      <c r="DE103" s="92"/>
      <c r="DF103" s="92"/>
      <c r="DG103" s="92"/>
      <c r="DH103" s="92"/>
      <c r="DI103" s="92"/>
      <c r="DJ103" s="92"/>
      <c r="DK103" s="92"/>
      <c r="DL103" s="92"/>
      <c r="DM103" s="92"/>
      <c r="DN103" s="92"/>
      <c r="DO103" s="92"/>
      <c r="DP103" s="92"/>
      <c r="DQ103" s="92"/>
      <c r="DR103" s="92"/>
      <c r="DS103" s="92"/>
      <c r="DT103" s="92"/>
      <c r="DU103" s="92"/>
      <c r="DV103" s="92"/>
      <c r="DW103" s="92"/>
      <c r="DX103" s="92"/>
      <c r="DY103" s="92"/>
      <c r="DZ103" s="92"/>
      <c r="EA103" s="92"/>
      <c r="EB103" s="92"/>
      <c r="EC103" s="92"/>
      <c r="ED103" s="92"/>
      <c r="EE103" s="92"/>
      <c r="EF103" s="92"/>
      <c r="EG103" s="92"/>
      <c r="EH103" s="92"/>
      <c r="EI103" s="92"/>
      <c r="EJ103" s="92"/>
      <c r="EK103" s="92"/>
      <c r="EL103" s="92"/>
      <c r="EM103" s="92"/>
      <c r="EN103" s="92"/>
      <c r="EO103" s="92"/>
      <c r="EP103" s="92"/>
      <c r="EQ103" s="92"/>
      <c r="ER103" s="92"/>
      <c r="ES103" s="92"/>
      <c r="ET103" s="92"/>
      <c r="EU103" s="92"/>
      <c r="EV103" s="92"/>
      <c r="EW103" s="92"/>
      <c r="EX103" s="92"/>
      <c r="EY103" s="92"/>
      <c r="EZ103" s="92"/>
      <c r="FA103" s="92"/>
      <c r="FB103" s="92"/>
      <c r="FC103" s="92"/>
      <c r="FD103" s="92"/>
      <c r="FE103" s="92"/>
      <c r="FF103" s="92"/>
      <c r="FG103" s="92"/>
      <c r="FH103" s="92"/>
      <c r="FI103" s="92"/>
      <c r="FJ103" s="92"/>
      <c r="FK103" s="92"/>
      <c r="FL103" s="92"/>
      <c r="FM103" s="92"/>
      <c r="FN103" s="92"/>
      <c r="FO103" s="92"/>
      <c r="FP103" s="92"/>
    </row>
    <row r="104" spans="1:172" s="93" customFormat="1" ht="12.75">
      <c r="A104" s="138"/>
      <c r="C104" s="137"/>
      <c r="D104" s="137"/>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92"/>
      <c r="CC104" s="92"/>
      <c r="CD104" s="92"/>
      <c r="CE104" s="92"/>
      <c r="CF104" s="92"/>
      <c r="CG104" s="92"/>
      <c r="CH104" s="92"/>
      <c r="CI104" s="92"/>
      <c r="CJ104" s="131"/>
      <c r="CK104" s="92"/>
      <c r="CL104" s="92"/>
      <c r="CM104" s="92"/>
      <c r="CN104" s="92"/>
      <c r="CO104" s="92"/>
      <c r="CP104" s="92"/>
      <c r="CQ104" s="92"/>
      <c r="CR104" s="92"/>
      <c r="CS104" s="92"/>
      <c r="CT104" s="92"/>
      <c r="CU104" s="92"/>
      <c r="CV104" s="92"/>
      <c r="CW104" s="92"/>
      <c r="CX104" s="92"/>
      <c r="CY104" s="92"/>
      <c r="CZ104" s="92"/>
      <c r="DA104" s="92"/>
      <c r="DB104" s="92"/>
      <c r="DC104" s="92"/>
      <c r="DD104" s="92"/>
      <c r="DE104" s="92"/>
      <c r="DF104" s="92"/>
      <c r="DG104" s="92"/>
      <c r="DH104" s="92"/>
      <c r="DI104" s="92"/>
      <c r="DJ104" s="92"/>
      <c r="DK104" s="92"/>
      <c r="DL104" s="92"/>
      <c r="DM104" s="92"/>
      <c r="DN104" s="92"/>
      <c r="DO104" s="92"/>
      <c r="DP104" s="92"/>
      <c r="DQ104" s="92"/>
      <c r="DR104" s="92"/>
      <c r="DS104" s="92"/>
      <c r="DT104" s="92"/>
      <c r="DU104" s="92"/>
      <c r="DV104" s="92"/>
      <c r="DW104" s="92"/>
      <c r="DX104" s="92"/>
      <c r="DY104" s="92"/>
      <c r="DZ104" s="92"/>
      <c r="EA104" s="92"/>
      <c r="EB104" s="92"/>
      <c r="EC104" s="92"/>
      <c r="ED104" s="92"/>
      <c r="EE104" s="92"/>
      <c r="EF104" s="92"/>
      <c r="EG104" s="92"/>
      <c r="EH104" s="92"/>
      <c r="EI104" s="92"/>
      <c r="EJ104" s="92"/>
      <c r="EK104" s="92"/>
      <c r="EL104" s="92"/>
      <c r="EM104" s="92"/>
      <c r="EN104" s="92"/>
      <c r="EO104" s="92"/>
      <c r="EP104" s="92"/>
      <c r="EQ104" s="92"/>
      <c r="ER104" s="92"/>
      <c r="ES104" s="92"/>
      <c r="ET104" s="92"/>
      <c r="EU104" s="92"/>
      <c r="EV104" s="92"/>
      <c r="EW104" s="92"/>
      <c r="EX104" s="92"/>
      <c r="EY104" s="92"/>
      <c r="EZ104" s="92"/>
      <c r="FA104" s="92"/>
      <c r="FB104" s="92"/>
      <c r="FC104" s="92"/>
      <c r="FD104" s="92"/>
      <c r="FE104" s="92"/>
      <c r="FF104" s="92"/>
      <c r="FG104" s="92"/>
      <c r="FH104" s="92"/>
      <c r="FI104" s="92"/>
      <c r="FJ104" s="92"/>
      <c r="FK104" s="92"/>
      <c r="FL104" s="92"/>
      <c r="FM104" s="92"/>
      <c r="FN104" s="92"/>
      <c r="FO104" s="92"/>
      <c r="FP104" s="92"/>
    </row>
    <row r="105" spans="1:172" s="93" customFormat="1" ht="12.75">
      <c r="A105" s="138"/>
      <c r="C105" s="137"/>
      <c r="D105" s="137"/>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2"/>
      <c r="CB105" s="92"/>
      <c r="CC105" s="92"/>
      <c r="CD105" s="92"/>
      <c r="CE105" s="92"/>
      <c r="CF105" s="92"/>
      <c r="CG105" s="92"/>
      <c r="CH105" s="92"/>
      <c r="CI105" s="92"/>
      <c r="CJ105" s="131"/>
      <c r="CK105" s="92"/>
      <c r="CL105" s="92"/>
      <c r="CM105" s="92"/>
      <c r="CN105" s="92"/>
      <c r="CO105" s="92"/>
      <c r="CP105" s="92"/>
      <c r="CQ105" s="92"/>
      <c r="CR105" s="92"/>
      <c r="CS105" s="92"/>
      <c r="CT105" s="92"/>
      <c r="CU105" s="92"/>
      <c r="CV105" s="92"/>
      <c r="CW105" s="92"/>
      <c r="CX105" s="92"/>
      <c r="CY105" s="92"/>
      <c r="CZ105" s="92"/>
      <c r="DA105" s="92"/>
      <c r="DB105" s="92"/>
      <c r="DC105" s="92"/>
      <c r="DD105" s="92"/>
      <c r="DE105" s="92"/>
      <c r="DF105" s="92"/>
      <c r="DG105" s="92"/>
      <c r="DH105" s="92"/>
      <c r="DI105" s="92"/>
      <c r="DJ105" s="92"/>
      <c r="DK105" s="92"/>
      <c r="DL105" s="92"/>
      <c r="DM105" s="92"/>
      <c r="DN105" s="92"/>
      <c r="DO105" s="92"/>
      <c r="DP105" s="92"/>
      <c r="DQ105" s="92"/>
      <c r="DR105" s="92"/>
      <c r="DS105" s="92"/>
      <c r="DT105" s="92"/>
      <c r="DU105" s="92"/>
      <c r="DV105" s="92"/>
      <c r="DW105" s="92"/>
      <c r="DX105" s="92"/>
      <c r="DY105" s="92"/>
      <c r="DZ105" s="92"/>
      <c r="EA105" s="92"/>
      <c r="EB105" s="92"/>
      <c r="EC105" s="92"/>
      <c r="ED105" s="92"/>
      <c r="EE105" s="92"/>
      <c r="EF105" s="92"/>
      <c r="EG105" s="92"/>
      <c r="EH105" s="92"/>
      <c r="EI105" s="92"/>
      <c r="EJ105" s="92"/>
      <c r="EK105" s="92"/>
      <c r="EL105" s="92"/>
      <c r="EM105" s="92"/>
      <c r="EN105" s="92"/>
      <c r="EO105" s="92"/>
      <c r="EP105" s="92"/>
      <c r="EQ105" s="92"/>
      <c r="ER105" s="92"/>
      <c r="ES105" s="92"/>
      <c r="ET105" s="92"/>
      <c r="EU105" s="92"/>
      <c r="EV105" s="92"/>
      <c r="EW105" s="92"/>
      <c r="EX105" s="92"/>
      <c r="EY105" s="92"/>
      <c r="EZ105" s="92"/>
      <c r="FA105" s="92"/>
      <c r="FB105" s="92"/>
      <c r="FC105" s="92"/>
      <c r="FD105" s="92"/>
      <c r="FE105" s="92"/>
      <c r="FF105" s="92"/>
      <c r="FG105" s="92"/>
      <c r="FH105" s="92"/>
      <c r="FI105" s="92"/>
      <c r="FJ105" s="92"/>
      <c r="FK105" s="92"/>
      <c r="FL105" s="92"/>
      <c r="FM105" s="92"/>
      <c r="FN105" s="92"/>
      <c r="FO105" s="92"/>
      <c r="FP105" s="92"/>
    </row>
    <row r="106" spans="1:172" s="93" customFormat="1" ht="12.75">
      <c r="A106" s="138"/>
      <c r="C106" s="137"/>
      <c r="D106" s="137"/>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2"/>
      <c r="CD106" s="92"/>
      <c r="CE106" s="92"/>
      <c r="CF106" s="92"/>
      <c r="CG106" s="92"/>
      <c r="CH106" s="92"/>
      <c r="CI106" s="92"/>
      <c r="CJ106" s="131"/>
      <c r="CK106" s="92"/>
      <c r="CL106" s="92"/>
      <c r="CM106" s="92"/>
      <c r="CN106" s="92"/>
      <c r="CO106" s="92"/>
      <c r="CP106" s="92"/>
      <c r="CQ106" s="92"/>
      <c r="CR106" s="92"/>
      <c r="CS106" s="92"/>
      <c r="CT106" s="92"/>
      <c r="CU106" s="92"/>
      <c r="CV106" s="92"/>
      <c r="CW106" s="92"/>
      <c r="CX106" s="92"/>
      <c r="CY106" s="92"/>
      <c r="CZ106" s="92"/>
      <c r="DA106" s="92"/>
      <c r="DB106" s="92"/>
      <c r="DC106" s="92"/>
      <c r="DD106" s="92"/>
      <c r="DE106" s="92"/>
      <c r="DF106" s="92"/>
      <c r="DG106" s="92"/>
      <c r="DH106" s="92"/>
      <c r="DI106" s="92"/>
      <c r="DJ106" s="92"/>
      <c r="DK106" s="92"/>
      <c r="DL106" s="92"/>
      <c r="DM106" s="92"/>
      <c r="DN106" s="92"/>
      <c r="DO106" s="92"/>
      <c r="DP106" s="92"/>
      <c r="DQ106" s="92"/>
      <c r="DR106" s="92"/>
      <c r="DS106" s="92"/>
      <c r="DT106" s="92"/>
      <c r="DU106" s="92"/>
      <c r="DV106" s="92"/>
      <c r="DW106" s="92"/>
      <c r="DX106" s="92"/>
      <c r="DY106" s="92"/>
      <c r="DZ106" s="92"/>
      <c r="EA106" s="92"/>
      <c r="EB106" s="92"/>
      <c r="EC106" s="92"/>
      <c r="ED106" s="92"/>
      <c r="EE106" s="92"/>
      <c r="EF106" s="92"/>
      <c r="EG106" s="92"/>
      <c r="EH106" s="92"/>
      <c r="EI106" s="92"/>
      <c r="EJ106" s="92"/>
      <c r="EK106" s="92"/>
      <c r="EL106" s="92"/>
      <c r="EM106" s="92"/>
      <c r="EN106" s="92"/>
      <c r="EO106" s="92"/>
      <c r="EP106" s="92"/>
      <c r="EQ106" s="92"/>
      <c r="ER106" s="92"/>
      <c r="ES106" s="92"/>
      <c r="ET106" s="92"/>
      <c r="EU106" s="92"/>
      <c r="EV106" s="92"/>
      <c r="EW106" s="92"/>
      <c r="EX106" s="92"/>
      <c r="EY106" s="92"/>
      <c r="EZ106" s="92"/>
      <c r="FA106" s="92"/>
      <c r="FB106" s="92"/>
      <c r="FC106" s="92"/>
      <c r="FD106" s="92"/>
      <c r="FE106" s="92"/>
      <c r="FF106" s="92"/>
      <c r="FG106" s="92"/>
      <c r="FH106" s="92"/>
      <c r="FI106" s="92"/>
      <c r="FJ106" s="92"/>
      <c r="FK106" s="92"/>
      <c r="FL106" s="92"/>
      <c r="FM106" s="92"/>
      <c r="FN106" s="92"/>
      <c r="FO106" s="92"/>
      <c r="FP106" s="92"/>
    </row>
    <row r="107" spans="1:172" s="93" customFormat="1" ht="12.75">
      <c r="A107" s="138"/>
      <c r="C107" s="137"/>
      <c r="D107" s="137"/>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2"/>
      <c r="CD107" s="92"/>
      <c r="CE107" s="92"/>
      <c r="CF107" s="92"/>
      <c r="CG107" s="92"/>
      <c r="CH107" s="92"/>
      <c r="CI107" s="92"/>
      <c r="CJ107" s="131"/>
      <c r="CK107" s="92"/>
      <c r="CL107" s="92"/>
      <c r="CM107" s="92"/>
      <c r="CN107" s="92"/>
      <c r="CO107" s="92"/>
      <c r="CP107" s="92"/>
      <c r="CQ107" s="92"/>
      <c r="CR107" s="92"/>
      <c r="CS107" s="92"/>
      <c r="CT107" s="92"/>
      <c r="CU107" s="92"/>
      <c r="CV107" s="92"/>
      <c r="CW107" s="92"/>
      <c r="CX107" s="92"/>
      <c r="CY107" s="92"/>
      <c r="CZ107" s="92"/>
      <c r="DA107" s="92"/>
      <c r="DB107" s="92"/>
      <c r="DC107" s="92"/>
      <c r="DD107" s="92"/>
      <c r="DE107" s="92"/>
      <c r="DF107" s="92"/>
      <c r="DG107" s="92"/>
      <c r="DH107" s="92"/>
      <c r="DI107" s="92"/>
      <c r="DJ107" s="92"/>
      <c r="DK107" s="92"/>
      <c r="DL107" s="92"/>
      <c r="DM107" s="92"/>
      <c r="DN107" s="92"/>
      <c r="DO107" s="92"/>
      <c r="DP107" s="92"/>
      <c r="DQ107" s="92"/>
      <c r="DR107" s="92"/>
      <c r="DS107" s="92"/>
      <c r="DT107" s="92"/>
      <c r="DU107" s="92"/>
      <c r="DV107" s="92"/>
      <c r="DW107" s="92"/>
      <c r="DX107" s="92"/>
      <c r="DY107" s="92"/>
      <c r="DZ107" s="92"/>
      <c r="EA107" s="92"/>
      <c r="EB107" s="92"/>
      <c r="EC107" s="92"/>
      <c r="ED107" s="92"/>
      <c r="EE107" s="92"/>
      <c r="EF107" s="92"/>
      <c r="EG107" s="92"/>
      <c r="EH107" s="92"/>
      <c r="EI107" s="92"/>
      <c r="EJ107" s="92"/>
      <c r="EK107" s="92"/>
      <c r="EL107" s="92"/>
      <c r="EM107" s="92"/>
      <c r="EN107" s="92"/>
      <c r="EO107" s="92"/>
      <c r="EP107" s="92"/>
      <c r="EQ107" s="92"/>
      <c r="ER107" s="92"/>
      <c r="ES107" s="92"/>
      <c r="ET107" s="92"/>
      <c r="EU107" s="92"/>
      <c r="EV107" s="92"/>
      <c r="EW107" s="92"/>
      <c r="EX107" s="92"/>
      <c r="EY107" s="92"/>
      <c r="EZ107" s="92"/>
      <c r="FA107" s="92"/>
      <c r="FB107" s="92"/>
      <c r="FC107" s="92"/>
      <c r="FD107" s="92"/>
      <c r="FE107" s="92"/>
      <c r="FF107" s="92"/>
      <c r="FG107" s="92"/>
      <c r="FH107" s="92"/>
      <c r="FI107" s="92"/>
      <c r="FJ107" s="92"/>
      <c r="FK107" s="92"/>
      <c r="FL107" s="92"/>
      <c r="FM107" s="92"/>
      <c r="FN107" s="92"/>
      <c r="FO107" s="92"/>
      <c r="FP107" s="92"/>
    </row>
    <row r="108" spans="1:172" s="93" customFormat="1" ht="12.75">
      <c r="A108" s="138"/>
      <c r="C108" s="137"/>
      <c r="D108" s="137"/>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2"/>
      <c r="CD108" s="92"/>
      <c r="CE108" s="92"/>
      <c r="CF108" s="92"/>
      <c r="CG108" s="92"/>
      <c r="CH108" s="92"/>
      <c r="CI108" s="92"/>
      <c r="CJ108" s="131"/>
      <c r="CK108" s="92"/>
      <c r="CL108" s="92"/>
      <c r="CM108" s="92"/>
      <c r="CN108" s="92"/>
      <c r="CO108" s="92"/>
      <c r="CP108" s="92"/>
      <c r="CQ108" s="92"/>
      <c r="CR108" s="92"/>
      <c r="CS108" s="92"/>
      <c r="CT108" s="92"/>
      <c r="CU108" s="92"/>
      <c r="CV108" s="92"/>
      <c r="CW108" s="92"/>
      <c r="CX108" s="92"/>
      <c r="CY108" s="92"/>
      <c r="CZ108" s="92"/>
      <c r="DA108" s="92"/>
      <c r="DB108" s="92"/>
      <c r="DC108" s="92"/>
      <c r="DD108" s="92"/>
      <c r="DE108" s="92"/>
      <c r="DF108" s="92"/>
      <c r="DG108" s="92"/>
      <c r="DH108" s="92"/>
      <c r="DI108" s="92"/>
      <c r="DJ108" s="92"/>
      <c r="DK108" s="92"/>
      <c r="DL108" s="92"/>
      <c r="DM108" s="92"/>
      <c r="DN108" s="92"/>
      <c r="DO108" s="92"/>
      <c r="DP108" s="92"/>
      <c r="DQ108" s="92"/>
      <c r="DR108" s="92"/>
      <c r="DS108" s="92"/>
      <c r="DT108" s="92"/>
      <c r="DU108" s="92"/>
      <c r="DV108" s="92"/>
      <c r="DW108" s="92"/>
      <c r="DX108" s="92"/>
      <c r="DY108" s="92"/>
      <c r="DZ108" s="92"/>
      <c r="EA108" s="92"/>
      <c r="EB108" s="92"/>
      <c r="EC108" s="92"/>
      <c r="ED108" s="92"/>
      <c r="EE108" s="92"/>
      <c r="EF108" s="92"/>
      <c r="EG108" s="92"/>
      <c r="EH108" s="92"/>
      <c r="EI108" s="92"/>
      <c r="EJ108" s="92"/>
      <c r="EK108" s="92"/>
      <c r="EL108" s="92"/>
      <c r="EM108" s="92"/>
      <c r="EN108" s="92"/>
      <c r="EO108" s="92"/>
      <c r="EP108" s="92"/>
      <c r="EQ108" s="92"/>
      <c r="ER108" s="92"/>
      <c r="ES108" s="92"/>
      <c r="ET108" s="92"/>
      <c r="EU108" s="92"/>
      <c r="EV108" s="92"/>
      <c r="EW108" s="92"/>
      <c r="EX108" s="92"/>
      <c r="EY108" s="92"/>
      <c r="EZ108" s="92"/>
      <c r="FA108" s="92"/>
      <c r="FB108" s="92"/>
      <c r="FC108" s="92"/>
      <c r="FD108" s="92"/>
      <c r="FE108" s="92"/>
      <c r="FF108" s="92"/>
      <c r="FG108" s="92"/>
      <c r="FH108" s="92"/>
      <c r="FI108" s="92"/>
      <c r="FJ108" s="92"/>
      <c r="FK108" s="92"/>
      <c r="FL108" s="92"/>
      <c r="FM108" s="92"/>
      <c r="FN108" s="92"/>
      <c r="FO108" s="92"/>
      <c r="FP108" s="92"/>
    </row>
    <row r="109" spans="1:172" s="93" customFormat="1" ht="12.75">
      <c r="A109" s="138"/>
      <c r="C109" s="137"/>
      <c r="D109" s="137"/>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2"/>
      <c r="CD109" s="92"/>
      <c r="CE109" s="92"/>
      <c r="CF109" s="92"/>
      <c r="CG109" s="92"/>
      <c r="CH109" s="92"/>
      <c r="CI109" s="92"/>
      <c r="CJ109" s="131"/>
      <c r="CK109" s="92"/>
      <c r="CL109" s="92"/>
      <c r="CM109" s="92"/>
      <c r="CN109" s="92"/>
      <c r="CO109" s="92"/>
      <c r="CP109" s="92"/>
      <c r="CQ109" s="92"/>
      <c r="CR109" s="92"/>
      <c r="CS109" s="92"/>
      <c r="CT109" s="92"/>
      <c r="CU109" s="92"/>
      <c r="CV109" s="92"/>
      <c r="CW109" s="92"/>
      <c r="CX109" s="92"/>
      <c r="CY109" s="92"/>
      <c r="CZ109" s="92"/>
      <c r="DA109" s="92"/>
      <c r="DB109" s="92"/>
      <c r="DC109" s="92"/>
      <c r="DD109" s="92"/>
      <c r="DE109" s="92"/>
      <c r="DF109" s="92"/>
      <c r="DG109" s="92"/>
      <c r="DH109" s="92"/>
      <c r="DI109" s="92"/>
      <c r="DJ109" s="92"/>
      <c r="DK109" s="92"/>
      <c r="DL109" s="92"/>
      <c r="DM109" s="92"/>
      <c r="DN109" s="92"/>
      <c r="DO109" s="92"/>
      <c r="DP109" s="92"/>
      <c r="DQ109" s="92"/>
      <c r="DR109" s="92"/>
      <c r="DS109" s="92"/>
      <c r="DT109" s="92"/>
      <c r="DU109" s="92"/>
      <c r="DV109" s="92"/>
      <c r="DW109" s="92"/>
      <c r="DX109" s="92"/>
      <c r="DY109" s="92"/>
      <c r="DZ109" s="92"/>
      <c r="EA109" s="92"/>
      <c r="EB109" s="92"/>
      <c r="EC109" s="92"/>
      <c r="ED109" s="92"/>
      <c r="EE109" s="92"/>
      <c r="EF109" s="92"/>
      <c r="EG109" s="92"/>
      <c r="EH109" s="92"/>
      <c r="EI109" s="92"/>
      <c r="EJ109" s="92"/>
      <c r="EK109" s="92"/>
      <c r="EL109" s="92"/>
      <c r="EM109" s="92"/>
      <c r="EN109" s="92"/>
      <c r="EO109" s="92"/>
      <c r="EP109" s="92"/>
      <c r="EQ109" s="92"/>
      <c r="ER109" s="92"/>
      <c r="ES109" s="92"/>
      <c r="ET109" s="92"/>
      <c r="EU109" s="92"/>
      <c r="EV109" s="92"/>
      <c r="EW109" s="92"/>
      <c r="EX109" s="92"/>
      <c r="EY109" s="92"/>
      <c r="EZ109" s="92"/>
      <c r="FA109" s="92"/>
      <c r="FB109" s="92"/>
      <c r="FC109" s="92"/>
      <c r="FD109" s="92"/>
      <c r="FE109" s="92"/>
      <c r="FF109" s="92"/>
      <c r="FG109" s="92"/>
      <c r="FH109" s="92"/>
      <c r="FI109" s="92"/>
      <c r="FJ109" s="92"/>
      <c r="FK109" s="92"/>
      <c r="FL109" s="92"/>
      <c r="FM109" s="92"/>
      <c r="FN109" s="92"/>
      <c r="FO109" s="92"/>
      <c r="FP109" s="92"/>
    </row>
    <row r="110" spans="1:172" s="93" customFormat="1" ht="12.75">
      <c r="A110" s="138"/>
      <c r="C110" s="137"/>
      <c r="D110" s="137"/>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2"/>
      <c r="CD110" s="92"/>
      <c r="CE110" s="92"/>
      <c r="CF110" s="92"/>
      <c r="CG110" s="92"/>
      <c r="CH110" s="92"/>
      <c r="CI110" s="92"/>
      <c r="CJ110" s="131"/>
      <c r="CK110" s="92"/>
      <c r="CL110" s="92"/>
      <c r="CM110" s="92"/>
      <c r="CN110" s="92"/>
      <c r="CO110" s="92"/>
      <c r="CP110" s="92"/>
      <c r="CQ110" s="92"/>
      <c r="CR110" s="92"/>
      <c r="CS110" s="92"/>
      <c r="CT110" s="92"/>
      <c r="CU110" s="92"/>
      <c r="CV110" s="92"/>
      <c r="CW110" s="92"/>
      <c r="CX110" s="92"/>
      <c r="CY110" s="92"/>
      <c r="CZ110" s="92"/>
      <c r="DA110" s="92"/>
      <c r="DB110" s="92"/>
      <c r="DC110" s="92"/>
      <c r="DD110" s="92"/>
      <c r="DE110" s="92"/>
      <c r="DF110" s="92"/>
      <c r="DG110" s="92"/>
      <c r="DH110" s="92"/>
      <c r="DI110" s="92"/>
      <c r="DJ110" s="92"/>
      <c r="DK110" s="92"/>
      <c r="DL110" s="92"/>
      <c r="DM110" s="92"/>
      <c r="DN110" s="92"/>
      <c r="DO110" s="92"/>
      <c r="DP110" s="92"/>
      <c r="DQ110" s="92"/>
      <c r="DR110" s="92"/>
      <c r="DS110" s="92"/>
      <c r="DT110" s="92"/>
      <c r="DU110" s="92"/>
      <c r="DV110" s="92"/>
      <c r="DW110" s="92"/>
      <c r="DX110" s="92"/>
      <c r="DY110" s="92"/>
      <c r="DZ110" s="92"/>
      <c r="EA110" s="92"/>
      <c r="EB110" s="92"/>
      <c r="EC110" s="92"/>
      <c r="ED110" s="92"/>
      <c r="EE110" s="92"/>
      <c r="EF110" s="92"/>
      <c r="EG110" s="92"/>
      <c r="EH110" s="92"/>
      <c r="EI110" s="92"/>
      <c r="EJ110" s="92"/>
      <c r="EK110" s="92"/>
      <c r="EL110" s="92"/>
      <c r="EM110" s="92"/>
      <c r="EN110" s="92"/>
      <c r="EO110" s="92"/>
      <c r="EP110" s="92"/>
      <c r="EQ110" s="92"/>
      <c r="ER110" s="92"/>
      <c r="ES110" s="92"/>
      <c r="ET110" s="92"/>
      <c r="EU110" s="92"/>
      <c r="EV110" s="92"/>
      <c r="EW110" s="92"/>
      <c r="EX110" s="92"/>
      <c r="EY110" s="92"/>
      <c r="EZ110" s="92"/>
      <c r="FA110" s="92"/>
      <c r="FB110" s="92"/>
      <c r="FC110" s="92"/>
      <c r="FD110" s="92"/>
      <c r="FE110" s="92"/>
      <c r="FF110" s="92"/>
      <c r="FG110" s="92"/>
      <c r="FH110" s="92"/>
      <c r="FI110" s="92"/>
      <c r="FJ110" s="92"/>
      <c r="FK110" s="92"/>
      <c r="FL110" s="92"/>
      <c r="FM110" s="92"/>
      <c r="FN110" s="92"/>
      <c r="FO110" s="92"/>
      <c r="FP110" s="92"/>
    </row>
    <row r="111" spans="1:172" s="93" customFormat="1" ht="12.75">
      <c r="A111" s="138"/>
      <c r="C111" s="137"/>
      <c r="D111" s="137"/>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2"/>
      <c r="CD111" s="92"/>
      <c r="CE111" s="92"/>
      <c r="CF111" s="92"/>
      <c r="CG111" s="92"/>
      <c r="CH111" s="92"/>
      <c r="CI111" s="92"/>
      <c r="CJ111" s="131"/>
      <c r="CK111" s="92"/>
      <c r="CL111" s="92"/>
      <c r="CM111" s="92"/>
      <c r="CN111" s="92"/>
      <c r="CO111" s="92"/>
      <c r="CP111" s="92"/>
      <c r="CQ111" s="92"/>
      <c r="CR111" s="92"/>
      <c r="CS111" s="92"/>
      <c r="CT111" s="92"/>
      <c r="CU111" s="92"/>
      <c r="CV111" s="92"/>
      <c r="CW111" s="92"/>
      <c r="CX111" s="92"/>
      <c r="CY111" s="92"/>
      <c r="CZ111" s="92"/>
      <c r="DA111" s="92"/>
      <c r="DB111" s="92"/>
      <c r="DC111" s="92"/>
      <c r="DD111" s="92"/>
      <c r="DE111" s="92"/>
      <c r="DF111" s="92"/>
      <c r="DG111" s="92"/>
      <c r="DH111" s="92"/>
      <c r="DI111" s="92"/>
      <c r="DJ111" s="92"/>
      <c r="DK111" s="92"/>
      <c r="DL111" s="92"/>
      <c r="DM111" s="92"/>
      <c r="DN111" s="92"/>
      <c r="DO111" s="92"/>
      <c r="DP111" s="92"/>
      <c r="DQ111" s="92"/>
      <c r="DR111" s="92"/>
      <c r="DS111" s="92"/>
      <c r="DT111" s="92"/>
      <c r="DU111" s="92"/>
      <c r="DV111" s="92"/>
      <c r="DW111" s="92"/>
      <c r="DX111" s="92"/>
      <c r="DY111" s="92"/>
      <c r="DZ111" s="92"/>
      <c r="EA111" s="92"/>
      <c r="EB111" s="92"/>
      <c r="EC111" s="92"/>
      <c r="ED111" s="92"/>
      <c r="EE111" s="92"/>
      <c r="EF111" s="92"/>
      <c r="EG111" s="92"/>
      <c r="EH111" s="92"/>
      <c r="EI111" s="92"/>
      <c r="EJ111" s="92"/>
      <c r="EK111" s="92"/>
      <c r="EL111" s="92"/>
      <c r="EM111" s="92"/>
      <c r="EN111" s="92"/>
      <c r="EO111" s="92"/>
      <c r="EP111" s="92"/>
      <c r="EQ111" s="92"/>
      <c r="ER111" s="92"/>
      <c r="ES111" s="92"/>
      <c r="ET111" s="92"/>
      <c r="EU111" s="92"/>
      <c r="EV111" s="92"/>
      <c r="EW111" s="92"/>
      <c r="EX111" s="92"/>
      <c r="EY111" s="92"/>
      <c r="EZ111" s="92"/>
      <c r="FA111" s="92"/>
      <c r="FB111" s="92"/>
      <c r="FC111" s="92"/>
      <c r="FD111" s="92"/>
      <c r="FE111" s="92"/>
      <c r="FF111" s="92"/>
      <c r="FG111" s="92"/>
      <c r="FH111" s="92"/>
      <c r="FI111" s="92"/>
      <c r="FJ111" s="92"/>
      <c r="FK111" s="92"/>
      <c r="FL111" s="92"/>
      <c r="FM111" s="92"/>
      <c r="FN111" s="92"/>
      <c r="FO111" s="92"/>
      <c r="FP111" s="92"/>
    </row>
    <row r="112" spans="1:172" s="93" customFormat="1" ht="12.75">
      <c r="A112" s="138"/>
      <c r="C112" s="137"/>
      <c r="D112" s="137"/>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92"/>
      <c r="BY112" s="92"/>
      <c r="BZ112" s="92"/>
      <c r="CA112" s="92"/>
      <c r="CB112" s="92"/>
      <c r="CC112" s="92"/>
      <c r="CD112" s="92"/>
      <c r="CE112" s="92"/>
      <c r="CF112" s="92"/>
      <c r="CG112" s="92"/>
      <c r="CH112" s="92"/>
      <c r="CI112" s="92"/>
      <c r="CJ112" s="131"/>
      <c r="CK112" s="92"/>
      <c r="CL112" s="92"/>
      <c r="CM112" s="92"/>
      <c r="CN112" s="92"/>
      <c r="CO112" s="92"/>
      <c r="CP112" s="92"/>
      <c r="CQ112" s="92"/>
      <c r="CR112" s="92"/>
      <c r="CS112" s="92"/>
      <c r="CT112" s="92"/>
      <c r="CU112" s="92"/>
      <c r="CV112" s="92"/>
      <c r="CW112" s="92"/>
      <c r="CX112" s="92"/>
      <c r="CY112" s="92"/>
      <c r="CZ112" s="92"/>
      <c r="DA112" s="92"/>
      <c r="DB112" s="92"/>
      <c r="DC112" s="92"/>
      <c r="DD112" s="92"/>
      <c r="DE112" s="92"/>
      <c r="DF112" s="92"/>
      <c r="DG112" s="92"/>
      <c r="DH112" s="92"/>
      <c r="DI112" s="92"/>
      <c r="DJ112" s="92"/>
      <c r="DK112" s="92"/>
      <c r="DL112" s="92"/>
      <c r="DM112" s="92"/>
      <c r="DN112" s="92"/>
      <c r="DO112" s="92"/>
      <c r="DP112" s="92"/>
      <c r="DQ112" s="92"/>
      <c r="DR112" s="92"/>
      <c r="DS112" s="92"/>
      <c r="DT112" s="92"/>
      <c r="DU112" s="92"/>
      <c r="DV112" s="92"/>
      <c r="DW112" s="92"/>
      <c r="DX112" s="92"/>
      <c r="DY112" s="92"/>
      <c r="DZ112" s="92"/>
      <c r="EA112" s="92"/>
      <c r="EB112" s="92"/>
      <c r="EC112" s="92"/>
      <c r="ED112" s="92"/>
      <c r="EE112" s="92"/>
      <c r="EF112" s="92"/>
      <c r="EG112" s="92"/>
      <c r="EH112" s="92"/>
      <c r="EI112" s="92"/>
      <c r="EJ112" s="92"/>
      <c r="EK112" s="92"/>
      <c r="EL112" s="92"/>
      <c r="EM112" s="92"/>
      <c r="EN112" s="92"/>
      <c r="EO112" s="92"/>
      <c r="EP112" s="92"/>
      <c r="EQ112" s="92"/>
      <c r="ER112" s="92"/>
      <c r="ES112" s="92"/>
      <c r="ET112" s="92"/>
      <c r="EU112" s="92"/>
      <c r="EV112" s="92"/>
      <c r="EW112" s="92"/>
      <c r="EX112" s="92"/>
      <c r="EY112" s="92"/>
      <c r="EZ112" s="92"/>
      <c r="FA112" s="92"/>
      <c r="FB112" s="92"/>
      <c r="FC112" s="92"/>
      <c r="FD112" s="92"/>
      <c r="FE112" s="92"/>
      <c r="FF112" s="92"/>
      <c r="FG112" s="92"/>
      <c r="FH112" s="92"/>
      <c r="FI112" s="92"/>
      <c r="FJ112" s="92"/>
      <c r="FK112" s="92"/>
      <c r="FL112" s="92"/>
      <c r="FM112" s="92"/>
      <c r="FN112" s="92"/>
      <c r="FO112" s="92"/>
      <c r="FP112" s="92"/>
    </row>
    <row r="113" spans="1:172" s="93" customFormat="1" ht="12.75">
      <c r="A113" s="138"/>
      <c r="C113" s="137"/>
      <c r="D113" s="137"/>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2"/>
      <c r="CD113" s="92"/>
      <c r="CE113" s="92"/>
      <c r="CF113" s="92"/>
      <c r="CG113" s="92"/>
      <c r="CH113" s="92"/>
      <c r="CI113" s="92"/>
      <c r="CJ113" s="131"/>
      <c r="CK113" s="92"/>
      <c r="CL113" s="92"/>
      <c r="CM113" s="92"/>
      <c r="CN113" s="92"/>
      <c r="CO113" s="92"/>
      <c r="CP113" s="92"/>
      <c r="CQ113" s="92"/>
      <c r="CR113" s="92"/>
      <c r="CS113" s="92"/>
      <c r="CT113" s="92"/>
      <c r="CU113" s="92"/>
      <c r="CV113" s="92"/>
      <c r="CW113" s="92"/>
      <c r="CX113" s="92"/>
      <c r="CY113" s="92"/>
      <c r="CZ113" s="92"/>
      <c r="DA113" s="92"/>
      <c r="DB113" s="92"/>
      <c r="DC113" s="92"/>
      <c r="DD113" s="92"/>
      <c r="DE113" s="92"/>
      <c r="DF113" s="92"/>
      <c r="DG113" s="92"/>
      <c r="DH113" s="92"/>
      <c r="DI113" s="92"/>
      <c r="DJ113" s="92"/>
      <c r="DK113" s="92"/>
      <c r="DL113" s="92"/>
      <c r="DM113" s="92"/>
      <c r="DN113" s="92"/>
      <c r="DO113" s="92"/>
      <c r="DP113" s="92"/>
      <c r="DQ113" s="92"/>
      <c r="DR113" s="92"/>
      <c r="DS113" s="92"/>
      <c r="DT113" s="92"/>
      <c r="DU113" s="92"/>
      <c r="DV113" s="92"/>
      <c r="DW113" s="92"/>
      <c r="DX113" s="92"/>
      <c r="DY113" s="92"/>
      <c r="DZ113" s="92"/>
      <c r="EA113" s="92"/>
      <c r="EB113" s="92"/>
      <c r="EC113" s="92"/>
      <c r="ED113" s="92"/>
      <c r="EE113" s="92"/>
      <c r="EF113" s="92"/>
      <c r="EG113" s="92"/>
      <c r="EH113" s="92"/>
      <c r="EI113" s="92"/>
      <c r="EJ113" s="92"/>
      <c r="EK113" s="92"/>
      <c r="EL113" s="92"/>
      <c r="EM113" s="92"/>
      <c r="EN113" s="92"/>
      <c r="EO113" s="92"/>
      <c r="EP113" s="92"/>
      <c r="EQ113" s="92"/>
      <c r="ER113" s="92"/>
      <c r="ES113" s="92"/>
      <c r="ET113" s="92"/>
      <c r="EU113" s="92"/>
      <c r="EV113" s="92"/>
      <c r="EW113" s="92"/>
      <c r="EX113" s="92"/>
      <c r="EY113" s="92"/>
      <c r="EZ113" s="92"/>
      <c r="FA113" s="92"/>
      <c r="FB113" s="92"/>
      <c r="FC113" s="92"/>
      <c r="FD113" s="92"/>
      <c r="FE113" s="92"/>
      <c r="FF113" s="92"/>
      <c r="FG113" s="92"/>
      <c r="FH113" s="92"/>
      <c r="FI113" s="92"/>
      <c r="FJ113" s="92"/>
      <c r="FK113" s="92"/>
      <c r="FL113" s="92"/>
      <c r="FM113" s="92"/>
      <c r="FN113" s="92"/>
      <c r="FO113" s="92"/>
      <c r="FP113" s="92"/>
    </row>
    <row r="114" spans="1:172" s="93" customFormat="1" ht="12.75">
      <c r="A114" s="138"/>
      <c r="C114" s="137"/>
      <c r="D114" s="137"/>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2"/>
      <c r="CD114" s="92"/>
      <c r="CE114" s="92"/>
      <c r="CF114" s="92"/>
      <c r="CG114" s="92"/>
      <c r="CH114" s="92"/>
      <c r="CI114" s="92"/>
      <c r="CJ114" s="131"/>
      <c r="CK114" s="92"/>
      <c r="CL114" s="92"/>
      <c r="CM114" s="92"/>
      <c r="CN114" s="92"/>
      <c r="CO114" s="92"/>
      <c r="CP114" s="92"/>
      <c r="CQ114" s="92"/>
      <c r="CR114" s="92"/>
      <c r="CS114" s="92"/>
      <c r="CT114" s="92"/>
      <c r="CU114" s="92"/>
      <c r="CV114" s="92"/>
      <c r="CW114" s="92"/>
      <c r="CX114" s="92"/>
      <c r="CY114" s="92"/>
      <c r="CZ114" s="92"/>
      <c r="DA114" s="92"/>
      <c r="DB114" s="92"/>
      <c r="DC114" s="92"/>
      <c r="DD114" s="92"/>
      <c r="DE114" s="92"/>
      <c r="DF114" s="92"/>
      <c r="DG114" s="92"/>
      <c r="DH114" s="92"/>
      <c r="DI114" s="92"/>
      <c r="DJ114" s="92"/>
      <c r="DK114" s="92"/>
      <c r="DL114" s="92"/>
      <c r="DM114" s="92"/>
      <c r="DN114" s="92"/>
      <c r="DO114" s="92"/>
      <c r="DP114" s="92"/>
      <c r="DQ114" s="92"/>
      <c r="DR114" s="92"/>
      <c r="DS114" s="92"/>
      <c r="DT114" s="92"/>
      <c r="DU114" s="92"/>
      <c r="DV114" s="92"/>
      <c r="DW114" s="92"/>
      <c r="DX114" s="92"/>
      <c r="DY114" s="92"/>
      <c r="DZ114" s="92"/>
      <c r="EA114" s="92"/>
      <c r="EB114" s="92"/>
      <c r="EC114" s="92"/>
      <c r="ED114" s="92"/>
      <c r="EE114" s="92"/>
      <c r="EF114" s="92"/>
      <c r="EG114" s="92"/>
      <c r="EH114" s="92"/>
      <c r="EI114" s="92"/>
      <c r="EJ114" s="92"/>
      <c r="EK114" s="92"/>
      <c r="EL114" s="92"/>
      <c r="EM114" s="92"/>
      <c r="EN114" s="92"/>
      <c r="EO114" s="92"/>
      <c r="EP114" s="92"/>
      <c r="EQ114" s="92"/>
      <c r="ER114" s="92"/>
      <c r="ES114" s="92"/>
      <c r="ET114" s="92"/>
      <c r="EU114" s="92"/>
      <c r="EV114" s="92"/>
      <c r="EW114" s="92"/>
      <c r="EX114" s="92"/>
      <c r="EY114" s="92"/>
      <c r="EZ114" s="92"/>
      <c r="FA114" s="92"/>
      <c r="FB114" s="92"/>
      <c r="FC114" s="92"/>
      <c r="FD114" s="92"/>
      <c r="FE114" s="92"/>
      <c r="FF114" s="92"/>
      <c r="FG114" s="92"/>
      <c r="FH114" s="92"/>
      <c r="FI114" s="92"/>
      <c r="FJ114" s="92"/>
      <c r="FK114" s="92"/>
      <c r="FL114" s="92"/>
      <c r="FM114" s="92"/>
      <c r="FN114" s="92"/>
      <c r="FO114" s="92"/>
      <c r="FP114" s="92"/>
    </row>
    <row r="115" spans="1:172" s="93" customFormat="1" ht="12.75">
      <c r="A115" s="138"/>
      <c r="C115" s="137"/>
      <c r="D115" s="137"/>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2"/>
      <c r="CD115" s="92"/>
      <c r="CE115" s="92"/>
      <c r="CF115" s="92"/>
      <c r="CG115" s="92"/>
      <c r="CH115" s="92"/>
      <c r="CI115" s="92"/>
      <c r="CJ115" s="131"/>
      <c r="CK115" s="92"/>
      <c r="CL115" s="92"/>
      <c r="CM115" s="92"/>
      <c r="CN115" s="92"/>
      <c r="CO115" s="92"/>
      <c r="CP115" s="92"/>
      <c r="CQ115" s="92"/>
      <c r="CR115" s="92"/>
      <c r="CS115" s="92"/>
      <c r="CT115" s="92"/>
      <c r="CU115" s="92"/>
      <c r="CV115" s="92"/>
      <c r="CW115" s="92"/>
      <c r="CX115" s="92"/>
      <c r="CY115" s="92"/>
      <c r="CZ115" s="92"/>
      <c r="DA115" s="92"/>
      <c r="DB115" s="92"/>
      <c r="DC115" s="92"/>
      <c r="DD115" s="92"/>
      <c r="DE115" s="92"/>
      <c r="DF115" s="92"/>
      <c r="DG115" s="92"/>
      <c r="DH115" s="92"/>
      <c r="DI115" s="92"/>
      <c r="DJ115" s="92"/>
      <c r="DK115" s="92"/>
      <c r="DL115" s="92"/>
      <c r="DM115" s="92"/>
      <c r="DN115" s="92"/>
      <c r="DO115" s="92"/>
      <c r="DP115" s="92"/>
      <c r="DQ115" s="92"/>
      <c r="DR115" s="92"/>
      <c r="DS115" s="92"/>
      <c r="DT115" s="92"/>
      <c r="DU115" s="92"/>
      <c r="DV115" s="92"/>
      <c r="DW115" s="92"/>
      <c r="DX115" s="92"/>
      <c r="DY115" s="92"/>
      <c r="DZ115" s="92"/>
      <c r="EA115" s="92"/>
      <c r="EB115" s="92"/>
      <c r="EC115" s="92"/>
      <c r="ED115" s="92"/>
      <c r="EE115" s="92"/>
      <c r="EF115" s="92"/>
      <c r="EG115" s="92"/>
      <c r="EH115" s="92"/>
      <c r="EI115" s="92"/>
      <c r="EJ115" s="92"/>
      <c r="EK115" s="92"/>
      <c r="EL115" s="92"/>
      <c r="EM115" s="92"/>
      <c r="EN115" s="92"/>
      <c r="EO115" s="92"/>
      <c r="EP115" s="92"/>
      <c r="EQ115" s="92"/>
      <c r="ER115" s="92"/>
      <c r="ES115" s="92"/>
      <c r="ET115" s="92"/>
      <c r="EU115" s="92"/>
      <c r="EV115" s="92"/>
      <c r="EW115" s="92"/>
      <c r="EX115" s="92"/>
      <c r="EY115" s="92"/>
      <c r="EZ115" s="92"/>
      <c r="FA115" s="92"/>
      <c r="FB115" s="92"/>
      <c r="FC115" s="92"/>
      <c r="FD115" s="92"/>
      <c r="FE115" s="92"/>
      <c r="FF115" s="92"/>
      <c r="FG115" s="92"/>
      <c r="FH115" s="92"/>
      <c r="FI115" s="92"/>
      <c r="FJ115" s="92"/>
      <c r="FK115" s="92"/>
      <c r="FL115" s="92"/>
      <c r="FM115" s="92"/>
      <c r="FN115" s="92"/>
      <c r="FO115" s="92"/>
      <c r="FP115" s="92"/>
    </row>
    <row r="116" spans="1:172" s="93" customFormat="1" ht="12.75">
      <c r="A116" s="138"/>
      <c r="C116" s="137"/>
      <c r="D116" s="137"/>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92"/>
      <c r="CD116" s="92"/>
      <c r="CE116" s="92"/>
      <c r="CF116" s="92"/>
      <c r="CG116" s="92"/>
      <c r="CH116" s="92"/>
      <c r="CI116" s="92"/>
      <c r="CJ116" s="131"/>
      <c r="CK116" s="92"/>
      <c r="CL116" s="92"/>
      <c r="CM116" s="92"/>
      <c r="CN116" s="92"/>
      <c r="CO116" s="92"/>
      <c r="CP116" s="92"/>
      <c r="CQ116" s="92"/>
      <c r="CR116" s="92"/>
      <c r="CS116" s="92"/>
      <c r="CT116" s="92"/>
      <c r="CU116" s="92"/>
      <c r="CV116" s="92"/>
      <c r="CW116" s="92"/>
      <c r="CX116" s="92"/>
      <c r="CY116" s="92"/>
      <c r="CZ116" s="92"/>
      <c r="DA116" s="92"/>
      <c r="DB116" s="92"/>
      <c r="DC116" s="92"/>
      <c r="DD116" s="92"/>
      <c r="DE116" s="92"/>
      <c r="DF116" s="92"/>
      <c r="DG116" s="92"/>
      <c r="DH116" s="92"/>
      <c r="DI116" s="92"/>
      <c r="DJ116" s="92"/>
      <c r="DK116" s="92"/>
      <c r="DL116" s="92"/>
      <c r="DM116" s="92"/>
      <c r="DN116" s="92"/>
      <c r="DO116" s="92"/>
      <c r="DP116" s="92"/>
      <c r="DQ116" s="92"/>
      <c r="DR116" s="92"/>
      <c r="DS116" s="92"/>
      <c r="DT116" s="92"/>
      <c r="DU116" s="92"/>
      <c r="DV116" s="92"/>
      <c r="DW116" s="92"/>
      <c r="DX116" s="92"/>
      <c r="DY116" s="92"/>
      <c r="DZ116" s="92"/>
      <c r="EA116" s="92"/>
      <c r="EB116" s="92"/>
      <c r="EC116" s="92"/>
      <c r="ED116" s="92"/>
      <c r="EE116" s="92"/>
      <c r="EF116" s="92"/>
      <c r="EG116" s="92"/>
      <c r="EH116" s="92"/>
      <c r="EI116" s="92"/>
      <c r="EJ116" s="92"/>
      <c r="EK116" s="92"/>
      <c r="EL116" s="92"/>
      <c r="EM116" s="92"/>
      <c r="EN116" s="92"/>
      <c r="EO116" s="92"/>
      <c r="EP116" s="92"/>
      <c r="EQ116" s="92"/>
      <c r="ER116" s="92"/>
      <c r="ES116" s="92"/>
      <c r="ET116" s="92"/>
      <c r="EU116" s="92"/>
      <c r="EV116" s="92"/>
      <c r="EW116" s="92"/>
      <c r="EX116" s="92"/>
      <c r="EY116" s="92"/>
      <c r="EZ116" s="92"/>
      <c r="FA116" s="92"/>
      <c r="FB116" s="92"/>
      <c r="FC116" s="92"/>
      <c r="FD116" s="92"/>
      <c r="FE116" s="92"/>
      <c r="FF116" s="92"/>
      <c r="FG116" s="92"/>
      <c r="FH116" s="92"/>
      <c r="FI116" s="92"/>
      <c r="FJ116" s="92"/>
      <c r="FK116" s="92"/>
      <c r="FL116" s="92"/>
      <c r="FM116" s="92"/>
      <c r="FN116" s="92"/>
      <c r="FO116" s="92"/>
      <c r="FP116" s="92"/>
    </row>
    <row r="117" spans="1:172" s="93" customFormat="1" ht="12.75">
      <c r="A117" s="138"/>
      <c r="C117" s="137"/>
      <c r="D117" s="137"/>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2"/>
      <c r="CD117" s="92"/>
      <c r="CE117" s="92"/>
      <c r="CF117" s="92"/>
      <c r="CG117" s="92"/>
      <c r="CH117" s="92"/>
      <c r="CI117" s="92"/>
      <c r="CJ117" s="131"/>
      <c r="CK117" s="92"/>
      <c r="CL117" s="92"/>
      <c r="CM117" s="92"/>
      <c r="CN117" s="92"/>
      <c r="CO117" s="92"/>
      <c r="CP117" s="92"/>
      <c r="CQ117" s="92"/>
      <c r="CR117" s="92"/>
      <c r="CS117" s="92"/>
      <c r="CT117" s="92"/>
      <c r="CU117" s="92"/>
      <c r="CV117" s="92"/>
      <c r="CW117" s="92"/>
      <c r="CX117" s="92"/>
      <c r="CY117" s="92"/>
      <c r="CZ117" s="92"/>
      <c r="DA117" s="92"/>
      <c r="DB117" s="92"/>
      <c r="DC117" s="92"/>
      <c r="DD117" s="92"/>
      <c r="DE117" s="92"/>
      <c r="DF117" s="92"/>
      <c r="DG117" s="92"/>
      <c r="DH117" s="92"/>
      <c r="DI117" s="92"/>
      <c r="DJ117" s="92"/>
      <c r="DK117" s="92"/>
      <c r="DL117" s="92"/>
      <c r="DM117" s="92"/>
      <c r="DN117" s="92"/>
      <c r="DO117" s="92"/>
      <c r="DP117" s="92"/>
      <c r="DQ117" s="92"/>
      <c r="DR117" s="92"/>
      <c r="DS117" s="92"/>
      <c r="DT117" s="92"/>
      <c r="DU117" s="92"/>
      <c r="DV117" s="92"/>
      <c r="DW117" s="92"/>
      <c r="DX117" s="92"/>
      <c r="DY117" s="92"/>
      <c r="DZ117" s="92"/>
      <c r="EA117" s="92"/>
      <c r="EB117" s="92"/>
      <c r="EC117" s="92"/>
      <c r="ED117" s="92"/>
      <c r="EE117" s="92"/>
      <c r="EF117" s="92"/>
      <c r="EG117" s="92"/>
      <c r="EH117" s="92"/>
      <c r="EI117" s="92"/>
      <c r="EJ117" s="92"/>
      <c r="EK117" s="92"/>
      <c r="EL117" s="92"/>
      <c r="EM117" s="92"/>
      <c r="EN117" s="92"/>
      <c r="EO117" s="92"/>
      <c r="EP117" s="92"/>
      <c r="EQ117" s="92"/>
      <c r="ER117" s="92"/>
      <c r="ES117" s="92"/>
      <c r="ET117" s="92"/>
      <c r="EU117" s="92"/>
      <c r="EV117" s="92"/>
      <c r="EW117" s="92"/>
      <c r="EX117" s="92"/>
      <c r="EY117" s="92"/>
      <c r="EZ117" s="92"/>
      <c r="FA117" s="92"/>
      <c r="FB117" s="92"/>
      <c r="FC117" s="92"/>
      <c r="FD117" s="92"/>
      <c r="FE117" s="92"/>
      <c r="FF117" s="92"/>
      <c r="FG117" s="92"/>
      <c r="FH117" s="92"/>
      <c r="FI117" s="92"/>
      <c r="FJ117" s="92"/>
      <c r="FK117" s="92"/>
      <c r="FL117" s="92"/>
      <c r="FM117" s="92"/>
      <c r="FN117" s="92"/>
      <c r="FO117" s="92"/>
      <c r="FP117" s="92"/>
    </row>
    <row r="118" spans="1:172" s="93" customFormat="1" ht="12.75">
      <c r="A118" s="138"/>
      <c r="C118" s="137"/>
      <c r="D118" s="137"/>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2"/>
      <c r="CD118" s="92"/>
      <c r="CE118" s="92"/>
      <c r="CF118" s="92"/>
      <c r="CG118" s="92"/>
      <c r="CH118" s="92"/>
      <c r="CI118" s="92"/>
      <c r="CJ118" s="131"/>
      <c r="CK118" s="92"/>
      <c r="CL118" s="92"/>
      <c r="CM118" s="92"/>
      <c r="CN118" s="92"/>
      <c r="CO118" s="92"/>
      <c r="CP118" s="92"/>
      <c r="CQ118" s="92"/>
      <c r="CR118" s="92"/>
      <c r="CS118" s="92"/>
      <c r="CT118" s="92"/>
      <c r="CU118" s="92"/>
      <c r="CV118" s="92"/>
      <c r="CW118" s="92"/>
      <c r="CX118" s="92"/>
      <c r="CY118" s="92"/>
      <c r="CZ118" s="92"/>
      <c r="DA118" s="92"/>
      <c r="DB118" s="92"/>
      <c r="DC118" s="92"/>
      <c r="DD118" s="92"/>
      <c r="DE118" s="92"/>
      <c r="DF118" s="92"/>
      <c r="DG118" s="92"/>
      <c r="DH118" s="92"/>
      <c r="DI118" s="92"/>
      <c r="DJ118" s="92"/>
      <c r="DK118" s="92"/>
      <c r="DL118" s="92"/>
      <c r="DM118" s="92"/>
      <c r="DN118" s="92"/>
      <c r="DO118" s="92"/>
      <c r="DP118" s="92"/>
      <c r="DQ118" s="92"/>
      <c r="DR118" s="92"/>
      <c r="DS118" s="92"/>
      <c r="DT118" s="92"/>
      <c r="DU118" s="92"/>
      <c r="DV118" s="92"/>
      <c r="DW118" s="92"/>
      <c r="DX118" s="92"/>
      <c r="DY118" s="92"/>
      <c r="DZ118" s="92"/>
      <c r="EA118" s="92"/>
      <c r="EB118" s="92"/>
      <c r="EC118" s="92"/>
      <c r="ED118" s="92"/>
      <c r="EE118" s="92"/>
      <c r="EF118" s="92"/>
      <c r="EG118" s="92"/>
      <c r="EH118" s="92"/>
      <c r="EI118" s="92"/>
      <c r="EJ118" s="92"/>
      <c r="EK118" s="92"/>
      <c r="EL118" s="92"/>
      <c r="EM118" s="92"/>
      <c r="EN118" s="92"/>
      <c r="EO118" s="92"/>
      <c r="EP118" s="92"/>
      <c r="EQ118" s="92"/>
      <c r="ER118" s="92"/>
      <c r="ES118" s="92"/>
      <c r="ET118" s="92"/>
      <c r="EU118" s="92"/>
      <c r="EV118" s="92"/>
      <c r="EW118" s="92"/>
      <c r="EX118" s="92"/>
      <c r="EY118" s="92"/>
      <c r="EZ118" s="92"/>
      <c r="FA118" s="92"/>
      <c r="FB118" s="92"/>
      <c r="FC118" s="92"/>
      <c r="FD118" s="92"/>
      <c r="FE118" s="92"/>
      <c r="FF118" s="92"/>
      <c r="FG118" s="92"/>
      <c r="FH118" s="92"/>
      <c r="FI118" s="92"/>
      <c r="FJ118" s="92"/>
      <c r="FK118" s="92"/>
      <c r="FL118" s="92"/>
      <c r="FM118" s="92"/>
      <c r="FN118" s="92"/>
      <c r="FO118" s="92"/>
      <c r="FP118" s="92"/>
    </row>
    <row r="119" spans="1:172" s="93" customFormat="1" ht="12.75">
      <c r="A119" s="138"/>
      <c r="C119" s="137"/>
      <c r="D119" s="137"/>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2"/>
      <c r="BW119" s="92"/>
      <c r="BX119" s="92"/>
      <c r="BY119" s="92"/>
      <c r="BZ119" s="92"/>
      <c r="CA119" s="92"/>
      <c r="CB119" s="92"/>
      <c r="CC119" s="92"/>
      <c r="CD119" s="92"/>
      <c r="CE119" s="92"/>
      <c r="CF119" s="92"/>
      <c r="CG119" s="92"/>
      <c r="CH119" s="92"/>
      <c r="CI119" s="92"/>
      <c r="CJ119" s="131"/>
      <c r="CK119" s="92"/>
      <c r="CL119" s="92"/>
      <c r="CM119" s="92"/>
      <c r="CN119" s="92"/>
      <c r="CO119" s="92"/>
      <c r="CP119" s="92"/>
      <c r="CQ119" s="92"/>
      <c r="CR119" s="92"/>
      <c r="CS119" s="92"/>
      <c r="CT119" s="92"/>
      <c r="CU119" s="92"/>
      <c r="CV119" s="92"/>
      <c r="CW119" s="92"/>
      <c r="CX119" s="92"/>
      <c r="CY119" s="92"/>
      <c r="CZ119" s="92"/>
      <c r="DA119" s="92"/>
      <c r="DB119" s="92"/>
      <c r="DC119" s="92"/>
      <c r="DD119" s="92"/>
      <c r="DE119" s="92"/>
      <c r="DF119" s="92"/>
      <c r="DG119" s="92"/>
      <c r="DH119" s="92"/>
      <c r="DI119" s="92"/>
      <c r="DJ119" s="92"/>
      <c r="DK119" s="92"/>
      <c r="DL119" s="92"/>
      <c r="DM119" s="92"/>
      <c r="DN119" s="92"/>
      <c r="DO119" s="92"/>
      <c r="DP119" s="92"/>
      <c r="DQ119" s="92"/>
      <c r="DR119" s="92"/>
      <c r="DS119" s="92"/>
      <c r="DT119" s="92"/>
      <c r="DU119" s="92"/>
      <c r="DV119" s="92"/>
      <c r="DW119" s="92"/>
      <c r="DX119" s="92"/>
      <c r="DY119" s="92"/>
      <c r="DZ119" s="92"/>
      <c r="EA119" s="92"/>
      <c r="EB119" s="92"/>
      <c r="EC119" s="92"/>
      <c r="ED119" s="92"/>
      <c r="EE119" s="92"/>
      <c r="EF119" s="92"/>
      <c r="EG119" s="92"/>
      <c r="EH119" s="92"/>
      <c r="EI119" s="92"/>
      <c r="EJ119" s="92"/>
      <c r="EK119" s="92"/>
      <c r="EL119" s="92"/>
      <c r="EM119" s="92"/>
      <c r="EN119" s="92"/>
      <c r="EO119" s="92"/>
      <c r="EP119" s="92"/>
      <c r="EQ119" s="92"/>
      <c r="ER119" s="92"/>
      <c r="ES119" s="92"/>
      <c r="ET119" s="92"/>
      <c r="EU119" s="92"/>
      <c r="EV119" s="92"/>
      <c r="EW119" s="92"/>
      <c r="EX119" s="92"/>
      <c r="EY119" s="92"/>
      <c r="EZ119" s="92"/>
      <c r="FA119" s="92"/>
      <c r="FB119" s="92"/>
      <c r="FC119" s="92"/>
      <c r="FD119" s="92"/>
      <c r="FE119" s="92"/>
      <c r="FF119" s="92"/>
      <c r="FG119" s="92"/>
      <c r="FH119" s="92"/>
      <c r="FI119" s="92"/>
      <c r="FJ119" s="92"/>
      <c r="FK119" s="92"/>
      <c r="FL119" s="92"/>
      <c r="FM119" s="92"/>
      <c r="FN119" s="92"/>
      <c r="FO119" s="92"/>
      <c r="FP119" s="92"/>
    </row>
    <row r="120" spans="1:172" s="93" customFormat="1" ht="12.75">
      <c r="A120" s="138"/>
      <c r="C120" s="137"/>
      <c r="D120" s="137"/>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c r="BY120" s="92"/>
      <c r="BZ120" s="92"/>
      <c r="CA120" s="92"/>
      <c r="CB120" s="92"/>
      <c r="CC120" s="92"/>
      <c r="CD120" s="92"/>
      <c r="CE120" s="92"/>
      <c r="CF120" s="92"/>
      <c r="CG120" s="92"/>
      <c r="CH120" s="92"/>
      <c r="CI120" s="92"/>
      <c r="CJ120" s="131"/>
      <c r="CK120" s="92"/>
      <c r="CL120" s="92"/>
      <c r="CM120" s="92"/>
      <c r="CN120" s="92"/>
      <c r="CO120" s="92"/>
      <c r="CP120" s="92"/>
      <c r="CQ120" s="92"/>
      <c r="CR120" s="92"/>
      <c r="CS120" s="92"/>
      <c r="CT120" s="92"/>
      <c r="CU120" s="92"/>
      <c r="CV120" s="92"/>
      <c r="CW120" s="92"/>
      <c r="CX120" s="92"/>
      <c r="CY120" s="92"/>
      <c r="CZ120" s="92"/>
      <c r="DA120" s="92"/>
      <c r="DB120" s="92"/>
      <c r="DC120" s="92"/>
      <c r="DD120" s="92"/>
      <c r="DE120" s="92"/>
      <c r="DF120" s="92"/>
      <c r="DG120" s="92"/>
      <c r="DH120" s="92"/>
      <c r="DI120" s="92"/>
      <c r="DJ120" s="92"/>
      <c r="DK120" s="92"/>
      <c r="DL120" s="92"/>
      <c r="DM120" s="92"/>
      <c r="DN120" s="92"/>
      <c r="DO120" s="92"/>
      <c r="DP120" s="92"/>
      <c r="DQ120" s="92"/>
      <c r="DR120" s="92"/>
      <c r="DS120" s="92"/>
      <c r="DT120" s="92"/>
      <c r="DU120" s="92"/>
      <c r="DV120" s="92"/>
      <c r="DW120" s="92"/>
      <c r="DX120" s="92"/>
      <c r="DY120" s="92"/>
      <c r="DZ120" s="92"/>
      <c r="EA120" s="92"/>
      <c r="EB120" s="92"/>
      <c r="EC120" s="92"/>
      <c r="ED120" s="92"/>
      <c r="EE120" s="92"/>
      <c r="EF120" s="92"/>
      <c r="EG120" s="92"/>
      <c r="EH120" s="92"/>
      <c r="EI120" s="92"/>
      <c r="EJ120" s="92"/>
      <c r="EK120" s="92"/>
      <c r="EL120" s="92"/>
      <c r="EM120" s="92"/>
      <c r="EN120" s="92"/>
      <c r="EO120" s="92"/>
      <c r="EP120" s="92"/>
      <c r="EQ120" s="92"/>
      <c r="ER120" s="92"/>
      <c r="ES120" s="92"/>
      <c r="ET120" s="92"/>
      <c r="EU120" s="92"/>
      <c r="EV120" s="92"/>
      <c r="EW120" s="92"/>
      <c r="EX120" s="92"/>
      <c r="EY120" s="92"/>
      <c r="EZ120" s="92"/>
      <c r="FA120" s="92"/>
      <c r="FB120" s="92"/>
      <c r="FC120" s="92"/>
      <c r="FD120" s="92"/>
      <c r="FE120" s="92"/>
      <c r="FF120" s="92"/>
      <c r="FG120" s="92"/>
      <c r="FH120" s="92"/>
      <c r="FI120" s="92"/>
      <c r="FJ120" s="92"/>
      <c r="FK120" s="92"/>
      <c r="FL120" s="92"/>
      <c r="FM120" s="92"/>
      <c r="FN120" s="92"/>
      <c r="FO120" s="92"/>
      <c r="FP120" s="92"/>
    </row>
    <row r="121" spans="1:172" s="93" customFormat="1" ht="12.75">
      <c r="A121" s="138"/>
      <c r="C121" s="137"/>
      <c r="D121" s="137"/>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2"/>
      <c r="BY121" s="92"/>
      <c r="BZ121" s="92"/>
      <c r="CA121" s="92"/>
      <c r="CB121" s="92"/>
      <c r="CC121" s="92"/>
      <c r="CD121" s="92"/>
      <c r="CE121" s="92"/>
      <c r="CF121" s="92"/>
      <c r="CG121" s="92"/>
      <c r="CH121" s="92"/>
      <c r="CI121" s="92"/>
      <c r="CJ121" s="131"/>
      <c r="CK121" s="92"/>
      <c r="CL121" s="92"/>
      <c r="CM121" s="92"/>
      <c r="CN121" s="92"/>
      <c r="CO121" s="92"/>
      <c r="CP121" s="92"/>
      <c r="CQ121" s="92"/>
      <c r="CR121" s="92"/>
      <c r="CS121" s="92"/>
      <c r="CT121" s="92"/>
      <c r="CU121" s="92"/>
      <c r="CV121" s="92"/>
      <c r="CW121" s="92"/>
      <c r="CX121" s="92"/>
      <c r="CY121" s="92"/>
      <c r="CZ121" s="92"/>
      <c r="DA121" s="92"/>
      <c r="DB121" s="92"/>
      <c r="DC121" s="92"/>
      <c r="DD121" s="92"/>
      <c r="DE121" s="92"/>
      <c r="DF121" s="92"/>
      <c r="DG121" s="92"/>
      <c r="DH121" s="92"/>
      <c r="DI121" s="92"/>
      <c r="DJ121" s="92"/>
      <c r="DK121" s="92"/>
      <c r="DL121" s="92"/>
      <c r="DM121" s="92"/>
      <c r="DN121" s="92"/>
      <c r="DO121" s="92"/>
      <c r="DP121" s="92"/>
      <c r="DQ121" s="92"/>
      <c r="DR121" s="92"/>
      <c r="DS121" s="92"/>
      <c r="DT121" s="92"/>
      <c r="DU121" s="92"/>
      <c r="DV121" s="92"/>
      <c r="DW121" s="92"/>
      <c r="DX121" s="92"/>
      <c r="DY121" s="92"/>
      <c r="DZ121" s="92"/>
      <c r="EA121" s="92"/>
      <c r="EB121" s="92"/>
      <c r="EC121" s="92"/>
      <c r="ED121" s="92"/>
      <c r="EE121" s="92"/>
      <c r="EF121" s="92"/>
      <c r="EG121" s="92"/>
      <c r="EH121" s="92"/>
      <c r="EI121" s="92"/>
      <c r="EJ121" s="92"/>
      <c r="EK121" s="92"/>
      <c r="EL121" s="92"/>
      <c r="EM121" s="92"/>
      <c r="EN121" s="92"/>
      <c r="EO121" s="92"/>
      <c r="EP121" s="92"/>
      <c r="EQ121" s="92"/>
      <c r="ER121" s="92"/>
      <c r="ES121" s="92"/>
      <c r="ET121" s="92"/>
      <c r="EU121" s="92"/>
      <c r="EV121" s="92"/>
      <c r="EW121" s="92"/>
      <c r="EX121" s="92"/>
      <c r="EY121" s="92"/>
      <c r="EZ121" s="92"/>
      <c r="FA121" s="92"/>
      <c r="FB121" s="92"/>
      <c r="FC121" s="92"/>
      <c r="FD121" s="92"/>
      <c r="FE121" s="92"/>
      <c r="FF121" s="92"/>
      <c r="FG121" s="92"/>
      <c r="FH121" s="92"/>
      <c r="FI121" s="92"/>
      <c r="FJ121" s="92"/>
      <c r="FK121" s="92"/>
      <c r="FL121" s="92"/>
      <c r="FM121" s="92"/>
      <c r="FN121" s="92"/>
      <c r="FO121" s="92"/>
      <c r="FP121" s="92"/>
    </row>
    <row r="122" spans="1:172" s="93" customFormat="1" ht="12.75">
      <c r="A122" s="138"/>
      <c r="C122" s="137"/>
      <c r="D122" s="137"/>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2"/>
      <c r="CD122" s="92"/>
      <c r="CE122" s="92"/>
      <c r="CF122" s="92"/>
      <c r="CG122" s="92"/>
      <c r="CH122" s="92"/>
      <c r="CI122" s="92"/>
      <c r="CJ122" s="131"/>
      <c r="CK122" s="92"/>
      <c r="CL122" s="92"/>
      <c r="CM122" s="92"/>
      <c r="CN122" s="92"/>
      <c r="CO122" s="92"/>
      <c r="CP122" s="92"/>
      <c r="CQ122" s="92"/>
      <c r="CR122" s="92"/>
      <c r="CS122" s="92"/>
      <c r="CT122" s="92"/>
      <c r="CU122" s="92"/>
      <c r="CV122" s="92"/>
      <c r="CW122" s="92"/>
      <c r="CX122" s="92"/>
      <c r="CY122" s="92"/>
      <c r="CZ122" s="92"/>
      <c r="DA122" s="92"/>
      <c r="DB122" s="92"/>
      <c r="DC122" s="92"/>
      <c r="DD122" s="92"/>
      <c r="DE122" s="92"/>
      <c r="DF122" s="92"/>
      <c r="DG122" s="92"/>
      <c r="DH122" s="92"/>
      <c r="DI122" s="92"/>
      <c r="DJ122" s="92"/>
      <c r="DK122" s="92"/>
      <c r="DL122" s="92"/>
      <c r="DM122" s="92"/>
      <c r="DN122" s="92"/>
      <c r="DO122" s="92"/>
      <c r="DP122" s="92"/>
      <c r="DQ122" s="92"/>
      <c r="DR122" s="92"/>
      <c r="DS122" s="92"/>
      <c r="DT122" s="92"/>
      <c r="DU122" s="92"/>
      <c r="DV122" s="92"/>
      <c r="DW122" s="92"/>
      <c r="DX122" s="92"/>
      <c r="DY122" s="92"/>
      <c r="DZ122" s="92"/>
      <c r="EA122" s="92"/>
      <c r="EB122" s="92"/>
      <c r="EC122" s="92"/>
      <c r="ED122" s="92"/>
      <c r="EE122" s="92"/>
      <c r="EF122" s="92"/>
      <c r="EG122" s="92"/>
      <c r="EH122" s="92"/>
      <c r="EI122" s="92"/>
      <c r="EJ122" s="92"/>
      <c r="EK122" s="92"/>
      <c r="EL122" s="92"/>
      <c r="EM122" s="92"/>
      <c r="EN122" s="92"/>
      <c r="EO122" s="92"/>
      <c r="EP122" s="92"/>
      <c r="EQ122" s="92"/>
      <c r="ER122" s="92"/>
      <c r="ES122" s="92"/>
      <c r="ET122" s="92"/>
      <c r="EU122" s="92"/>
      <c r="EV122" s="92"/>
      <c r="EW122" s="92"/>
      <c r="EX122" s="92"/>
      <c r="EY122" s="92"/>
      <c r="EZ122" s="92"/>
      <c r="FA122" s="92"/>
      <c r="FB122" s="92"/>
      <c r="FC122" s="92"/>
      <c r="FD122" s="92"/>
      <c r="FE122" s="92"/>
      <c r="FF122" s="92"/>
      <c r="FG122" s="92"/>
      <c r="FH122" s="92"/>
      <c r="FI122" s="92"/>
      <c r="FJ122" s="92"/>
      <c r="FK122" s="92"/>
      <c r="FL122" s="92"/>
      <c r="FM122" s="92"/>
      <c r="FN122" s="92"/>
      <c r="FO122" s="92"/>
      <c r="FP122" s="92"/>
    </row>
    <row r="123" spans="1:172" s="93" customFormat="1" ht="12.75">
      <c r="A123" s="138"/>
      <c r="C123" s="137"/>
      <c r="D123" s="137"/>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c r="BY123" s="92"/>
      <c r="BZ123" s="92"/>
      <c r="CA123" s="92"/>
      <c r="CB123" s="92"/>
      <c r="CC123" s="92"/>
      <c r="CD123" s="92"/>
      <c r="CE123" s="92"/>
      <c r="CF123" s="92"/>
      <c r="CG123" s="92"/>
      <c r="CH123" s="92"/>
      <c r="CI123" s="92"/>
      <c r="CJ123" s="131"/>
      <c r="CK123" s="92"/>
      <c r="CL123" s="92"/>
      <c r="CM123" s="92"/>
      <c r="CN123" s="92"/>
      <c r="CO123" s="92"/>
      <c r="CP123" s="92"/>
      <c r="CQ123" s="92"/>
      <c r="CR123" s="92"/>
      <c r="CS123" s="92"/>
      <c r="CT123" s="92"/>
      <c r="CU123" s="92"/>
      <c r="CV123" s="92"/>
      <c r="CW123" s="92"/>
      <c r="CX123" s="92"/>
      <c r="CY123" s="92"/>
      <c r="CZ123" s="92"/>
      <c r="DA123" s="92"/>
      <c r="DB123" s="92"/>
      <c r="DC123" s="92"/>
      <c r="DD123" s="92"/>
      <c r="DE123" s="92"/>
      <c r="DF123" s="92"/>
      <c r="DG123" s="92"/>
      <c r="DH123" s="92"/>
      <c r="DI123" s="92"/>
      <c r="DJ123" s="92"/>
      <c r="DK123" s="92"/>
      <c r="DL123" s="92"/>
      <c r="DM123" s="92"/>
      <c r="DN123" s="92"/>
      <c r="DO123" s="92"/>
      <c r="DP123" s="92"/>
      <c r="DQ123" s="92"/>
      <c r="DR123" s="92"/>
      <c r="DS123" s="92"/>
      <c r="DT123" s="92"/>
      <c r="DU123" s="92"/>
      <c r="DV123" s="92"/>
      <c r="DW123" s="92"/>
      <c r="DX123" s="92"/>
      <c r="DY123" s="92"/>
      <c r="DZ123" s="92"/>
      <c r="EA123" s="92"/>
      <c r="EB123" s="92"/>
      <c r="EC123" s="92"/>
      <c r="ED123" s="92"/>
      <c r="EE123" s="92"/>
      <c r="EF123" s="92"/>
      <c r="EG123" s="92"/>
      <c r="EH123" s="92"/>
      <c r="EI123" s="92"/>
      <c r="EJ123" s="92"/>
      <c r="EK123" s="92"/>
      <c r="EL123" s="92"/>
      <c r="EM123" s="92"/>
      <c r="EN123" s="92"/>
      <c r="EO123" s="92"/>
      <c r="EP123" s="92"/>
      <c r="EQ123" s="92"/>
      <c r="ER123" s="92"/>
      <c r="ES123" s="92"/>
      <c r="ET123" s="92"/>
      <c r="EU123" s="92"/>
      <c r="EV123" s="92"/>
      <c r="EW123" s="92"/>
      <c r="EX123" s="92"/>
      <c r="EY123" s="92"/>
      <c r="EZ123" s="92"/>
      <c r="FA123" s="92"/>
      <c r="FB123" s="92"/>
      <c r="FC123" s="92"/>
      <c r="FD123" s="92"/>
      <c r="FE123" s="92"/>
      <c r="FF123" s="92"/>
      <c r="FG123" s="92"/>
      <c r="FH123" s="92"/>
      <c r="FI123" s="92"/>
      <c r="FJ123" s="92"/>
      <c r="FK123" s="92"/>
      <c r="FL123" s="92"/>
      <c r="FM123" s="92"/>
      <c r="FN123" s="92"/>
      <c r="FO123" s="92"/>
      <c r="FP123" s="92"/>
    </row>
    <row r="124" spans="1:172" s="93" customFormat="1" ht="12.75">
      <c r="A124" s="138"/>
      <c r="C124" s="137"/>
      <c r="D124" s="137"/>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2"/>
      <c r="BW124" s="92"/>
      <c r="BX124" s="92"/>
      <c r="BY124" s="92"/>
      <c r="BZ124" s="92"/>
      <c r="CA124" s="92"/>
      <c r="CB124" s="92"/>
      <c r="CC124" s="92"/>
      <c r="CD124" s="92"/>
      <c r="CE124" s="92"/>
      <c r="CF124" s="92"/>
      <c r="CG124" s="92"/>
      <c r="CH124" s="92"/>
      <c r="CI124" s="92"/>
      <c r="CJ124" s="131"/>
      <c r="CK124" s="92"/>
      <c r="CL124" s="92"/>
      <c r="CM124" s="92"/>
      <c r="CN124" s="92"/>
      <c r="CO124" s="92"/>
      <c r="CP124" s="92"/>
      <c r="CQ124" s="92"/>
      <c r="CR124" s="92"/>
      <c r="CS124" s="92"/>
      <c r="CT124" s="92"/>
      <c r="CU124" s="92"/>
      <c r="CV124" s="92"/>
      <c r="CW124" s="92"/>
      <c r="CX124" s="92"/>
      <c r="CY124" s="92"/>
      <c r="CZ124" s="92"/>
      <c r="DA124" s="92"/>
      <c r="DB124" s="92"/>
      <c r="DC124" s="92"/>
      <c r="DD124" s="92"/>
      <c r="DE124" s="92"/>
      <c r="DF124" s="92"/>
      <c r="DG124" s="92"/>
      <c r="DH124" s="92"/>
      <c r="DI124" s="92"/>
      <c r="DJ124" s="92"/>
      <c r="DK124" s="92"/>
      <c r="DL124" s="92"/>
      <c r="DM124" s="92"/>
      <c r="DN124" s="92"/>
      <c r="DO124" s="92"/>
      <c r="DP124" s="92"/>
      <c r="DQ124" s="92"/>
      <c r="DR124" s="92"/>
      <c r="DS124" s="92"/>
      <c r="DT124" s="92"/>
      <c r="DU124" s="92"/>
      <c r="DV124" s="92"/>
      <c r="DW124" s="92"/>
      <c r="DX124" s="92"/>
      <c r="DY124" s="92"/>
      <c r="DZ124" s="92"/>
      <c r="EA124" s="92"/>
      <c r="EB124" s="92"/>
      <c r="EC124" s="92"/>
      <c r="ED124" s="92"/>
      <c r="EE124" s="92"/>
      <c r="EF124" s="92"/>
      <c r="EG124" s="92"/>
      <c r="EH124" s="92"/>
      <c r="EI124" s="92"/>
      <c r="EJ124" s="92"/>
      <c r="EK124" s="92"/>
      <c r="EL124" s="92"/>
      <c r="EM124" s="92"/>
      <c r="EN124" s="92"/>
      <c r="EO124" s="92"/>
      <c r="EP124" s="92"/>
      <c r="EQ124" s="92"/>
      <c r="ER124" s="92"/>
      <c r="ES124" s="92"/>
      <c r="ET124" s="92"/>
      <c r="EU124" s="92"/>
      <c r="EV124" s="92"/>
      <c r="EW124" s="92"/>
      <c r="EX124" s="92"/>
      <c r="EY124" s="92"/>
      <c r="EZ124" s="92"/>
      <c r="FA124" s="92"/>
      <c r="FB124" s="92"/>
      <c r="FC124" s="92"/>
      <c r="FD124" s="92"/>
      <c r="FE124" s="92"/>
      <c r="FF124" s="92"/>
      <c r="FG124" s="92"/>
      <c r="FH124" s="92"/>
      <c r="FI124" s="92"/>
      <c r="FJ124" s="92"/>
      <c r="FK124" s="92"/>
      <c r="FL124" s="92"/>
      <c r="FM124" s="92"/>
      <c r="FN124" s="92"/>
      <c r="FO124" s="92"/>
      <c r="FP124" s="92"/>
    </row>
    <row r="125" spans="1:172" s="93" customFormat="1" ht="12.75">
      <c r="A125" s="138"/>
      <c r="C125" s="137"/>
      <c r="D125" s="137"/>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92"/>
      <c r="CD125" s="92"/>
      <c r="CE125" s="92"/>
      <c r="CF125" s="92"/>
      <c r="CG125" s="92"/>
      <c r="CH125" s="92"/>
      <c r="CI125" s="92"/>
      <c r="CJ125" s="131"/>
      <c r="CK125" s="92"/>
      <c r="CL125" s="92"/>
      <c r="CM125" s="92"/>
      <c r="CN125" s="92"/>
      <c r="CO125" s="92"/>
      <c r="CP125" s="92"/>
      <c r="CQ125" s="92"/>
      <c r="CR125" s="92"/>
      <c r="CS125" s="92"/>
      <c r="CT125" s="92"/>
      <c r="CU125" s="92"/>
      <c r="CV125" s="92"/>
      <c r="CW125" s="92"/>
      <c r="CX125" s="92"/>
      <c r="CY125" s="92"/>
      <c r="CZ125" s="92"/>
      <c r="DA125" s="92"/>
      <c r="DB125" s="92"/>
      <c r="DC125" s="92"/>
      <c r="DD125" s="92"/>
      <c r="DE125" s="92"/>
      <c r="DF125" s="92"/>
      <c r="DG125" s="92"/>
      <c r="DH125" s="92"/>
      <c r="DI125" s="92"/>
      <c r="DJ125" s="92"/>
      <c r="DK125" s="92"/>
      <c r="DL125" s="92"/>
      <c r="DM125" s="92"/>
      <c r="DN125" s="92"/>
      <c r="DO125" s="92"/>
      <c r="DP125" s="92"/>
      <c r="DQ125" s="92"/>
      <c r="DR125" s="92"/>
      <c r="DS125" s="92"/>
      <c r="DT125" s="92"/>
      <c r="DU125" s="92"/>
      <c r="DV125" s="92"/>
      <c r="DW125" s="92"/>
      <c r="DX125" s="92"/>
      <c r="DY125" s="92"/>
      <c r="DZ125" s="92"/>
      <c r="EA125" s="92"/>
      <c r="EB125" s="92"/>
      <c r="EC125" s="92"/>
      <c r="ED125" s="92"/>
      <c r="EE125" s="92"/>
      <c r="EF125" s="92"/>
      <c r="EG125" s="92"/>
      <c r="EH125" s="92"/>
      <c r="EI125" s="92"/>
      <c r="EJ125" s="92"/>
      <c r="EK125" s="92"/>
      <c r="EL125" s="92"/>
      <c r="EM125" s="92"/>
      <c r="EN125" s="92"/>
      <c r="EO125" s="92"/>
      <c r="EP125" s="92"/>
      <c r="EQ125" s="92"/>
      <c r="ER125" s="92"/>
      <c r="ES125" s="92"/>
      <c r="ET125" s="92"/>
      <c r="EU125" s="92"/>
      <c r="EV125" s="92"/>
      <c r="EW125" s="92"/>
      <c r="EX125" s="92"/>
      <c r="EY125" s="92"/>
      <c r="EZ125" s="92"/>
      <c r="FA125" s="92"/>
      <c r="FB125" s="92"/>
      <c r="FC125" s="92"/>
      <c r="FD125" s="92"/>
      <c r="FE125" s="92"/>
      <c r="FF125" s="92"/>
      <c r="FG125" s="92"/>
      <c r="FH125" s="92"/>
      <c r="FI125" s="92"/>
      <c r="FJ125" s="92"/>
      <c r="FK125" s="92"/>
      <c r="FL125" s="92"/>
      <c r="FM125" s="92"/>
      <c r="FN125" s="92"/>
      <c r="FO125" s="92"/>
      <c r="FP125" s="92"/>
    </row>
    <row r="126" spans="1:172" s="93" customFormat="1" ht="12.75">
      <c r="A126" s="138"/>
      <c r="C126" s="137"/>
      <c r="D126" s="137"/>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2"/>
      <c r="CD126" s="92"/>
      <c r="CE126" s="92"/>
      <c r="CF126" s="92"/>
      <c r="CG126" s="92"/>
      <c r="CH126" s="92"/>
      <c r="CI126" s="92"/>
      <c r="CJ126" s="131"/>
      <c r="CK126" s="92"/>
      <c r="CL126" s="92"/>
      <c r="CM126" s="92"/>
      <c r="CN126" s="92"/>
      <c r="CO126" s="92"/>
      <c r="CP126" s="92"/>
      <c r="CQ126" s="92"/>
      <c r="CR126" s="92"/>
      <c r="CS126" s="92"/>
      <c r="CT126" s="92"/>
      <c r="CU126" s="92"/>
      <c r="CV126" s="92"/>
      <c r="CW126" s="92"/>
      <c r="CX126" s="92"/>
      <c r="CY126" s="92"/>
      <c r="CZ126" s="92"/>
      <c r="DA126" s="92"/>
      <c r="DB126" s="92"/>
      <c r="DC126" s="92"/>
      <c r="DD126" s="92"/>
      <c r="DE126" s="92"/>
      <c r="DF126" s="92"/>
      <c r="DG126" s="92"/>
      <c r="DH126" s="92"/>
      <c r="DI126" s="92"/>
      <c r="DJ126" s="92"/>
      <c r="DK126" s="92"/>
      <c r="DL126" s="92"/>
      <c r="DM126" s="92"/>
      <c r="DN126" s="92"/>
      <c r="DO126" s="92"/>
      <c r="DP126" s="92"/>
      <c r="DQ126" s="92"/>
      <c r="DR126" s="92"/>
      <c r="DS126" s="92"/>
      <c r="DT126" s="92"/>
      <c r="DU126" s="92"/>
      <c r="DV126" s="92"/>
      <c r="DW126" s="92"/>
      <c r="DX126" s="92"/>
      <c r="DY126" s="92"/>
      <c r="DZ126" s="92"/>
      <c r="EA126" s="92"/>
      <c r="EB126" s="92"/>
      <c r="EC126" s="92"/>
      <c r="ED126" s="92"/>
      <c r="EE126" s="92"/>
      <c r="EF126" s="92"/>
      <c r="EG126" s="92"/>
      <c r="EH126" s="92"/>
      <c r="EI126" s="92"/>
      <c r="EJ126" s="92"/>
      <c r="EK126" s="92"/>
      <c r="EL126" s="92"/>
      <c r="EM126" s="92"/>
      <c r="EN126" s="92"/>
      <c r="EO126" s="92"/>
      <c r="EP126" s="92"/>
      <c r="EQ126" s="92"/>
      <c r="ER126" s="92"/>
      <c r="ES126" s="92"/>
      <c r="ET126" s="92"/>
      <c r="EU126" s="92"/>
      <c r="EV126" s="92"/>
      <c r="EW126" s="92"/>
      <c r="EX126" s="92"/>
      <c r="EY126" s="92"/>
      <c r="EZ126" s="92"/>
      <c r="FA126" s="92"/>
      <c r="FB126" s="92"/>
      <c r="FC126" s="92"/>
      <c r="FD126" s="92"/>
      <c r="FE126" s="92"/>
      <c r="FF126" s="92"/>
      <c r="FG126" s="92"/>
      <c r="FH126" s="92"/>
      <c r="FI126" s="92"/>
      <c r="FJ126" s="92"/>
      <c r="FK126" s="92"/>
      <c r="FL126" s="92"/>
      <c r="FM126" s="92"/>
      <c r="FN126" s="92"/>
      <c r="FO126" s="92"/>
      <c r="FP126" s="92"/>
    </row>
    <row r="127" ht="12.75">
      <c r="CJ127" s="82"/>
    </row>
    <row r="128" ht="12.75">
      <c r="CJ128" s="82"/>
    </row>
    <row r="129" ht="12.75">
      <c r="CJ129" s="82"/>
    </row>
    <row r="130" ht="12.75">
      <c r="CJ130" s="82"/>
    </row>
    <row r="131" ht="12.75">
      <c r="CJ131" s="82"/>
    </row>
    <row r="132" ht="12.75">
      <c r="CJ132" s="82"/>
    </row>
    <row r="133" ht="12.75">
      <c r="CJ133" s="82"/>
    </row>
    <row r="134" ht="12.75">
      <c r="CJ134" s="82"/>
    </row>
    <row r="135" ht="12.75">
      <c r="CJ135" s="82"/>
    </row>
    <row r="136" ht="12.75">
      <c r="CJ136" s="82"/>
    </row>
    <row r="137" ht="12.75">
      <c r="CJ137" s="82"/>
    </row>
    <row r="138" ht="12.75">
      <c r="CJ138" s="82"/>
    </row>
    <row r="139" ht="12.75">
      <c r="CJ139" s="82"/>
    </row>
    <row r="140" ht="12.75">
      <c r="CJ140" s="82"/>
    </row>
    <row r="141" ht="12.75">
      <c r="CJ141" s="82"/>
    </row>
    <row r="142" ht="12.75">
      <c r="CJ142" s="82"/>
    </row>
    <row r="143" ht="12.75">
      <c r="CJ143" s="82"/>
    </row>
    <row r="144" ht="12.75">
      <c r="CJ144" s="82"/>
    </row>
    <row r="145" ht="12.75">
      <c r="CJ145" s="82"/>
    </row>
    <row r="146" ht="12.75">
      <c r="CJ146" s="82"/>
    </row>
  </sheetData>
  <sheetProtection/>
  <protectedRanges>
    <protectedRange sqref="D51:F51 C61:F62 D58:F58 D76:D83 D53 E81:F83 C52:F52 C54:G54 D84:F85 D12:D15 E66:F74 E76:F77 D30:F47 D60 D64:D74 C75:G75 D19:F24 D26:F27" name="Zonă1"/>
  </protectedRanges>
  <mergeCells count="32">
    <mergeCell ref="Y6:AC6"/>
    <mergeCell ref="AD6:AH6"/>
    <mergeCell ref="AI6:AM6"/>
    <mergeCell ref="AN6:AR6"/>
    <mergeCell ref="H6:I6"/>
    <mergeCell ref="J6:N6"/>
    <mergeCell ref="O6:S6"/>
    <mergeCell ref="T6:X6"/>
    <mergeCell ref="BM6:BQ6"/>
    <mergeCell ref="BR6:BV6"/>
    <mergeCell ref="BW6:CA6"/>
    <mergeCell ref="CB6:CF6"/>
    <mergeCell ref="AS6:AW6"/>
    <mergeCell ref="AX6:BB6"/>
    <mergeCell ref="BC6:BG6"/>
    <mergeCell ref="BH6:BL6"/>
    <mergeCell ref="DP6:DT6"/>
    <mergeCell ref="DU6:DY6"/>
    <mergeCell ref="CL6:CP6"/>
    <mergeCell ref="CQ6:CU6"/>
    <mergeCell ref="CV6:CZ6"/>
    <mergeCell ref="DA6:DE6"/>
    <mergeCell ref="ET6:EX6"/>
    <mergeCell ref="EY6:FC6"/>
    <mergeCell ref="A86:B86"/>
    <mergeCell ref="DZ6:ED6"/>
    <mergeCell ref="EE6:EI6"/>
    <mergeCell ref="EJ6:EN6"/>
    <mergeCell ref="EO6:ES6"/>
    <mergeCell ref="DF6:DJ6"/>
    <mergeCell ref="DK6:DO6"/>
    <mergeCell ref="CG6:CK6"/>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T180"/>
  <sheetViews>
    <sheetView zoomScale="90" zoomScaleNormal="90" zoomScalePageLayoutView="0" workbookViewId="0" topLeftCell="A1">
      <pane xSplit="3" ySplit="6" topLeftCell="D7" activePane="bottomRight" state="frozen"/>
      <selection pane="topLeft" activeCell="G5" sqref="G5"/>
      <selection pane="topRight" activeCell="G5" sqref="G5"/>
      <selection pane="bottomLeft" activeCell="G5" sqref="G5"/>
      <selection pane="bottomRight" activeCell="J146" sqref="J146"/>
    </sheetView>
  </sheetViews>
  <sheetFormatPr defaultColWidth="9.140625" defaultRowHeight="12.75"/>
  <cols>
    <col min="1" max="1" width="14.00390625" style="55" customWidth="1"/>
    <col min="2" max="2" width="63.57421875" style="9" bestFit="1" customWidth="1"/>
    <col min="3" max="3" width="6.8515625" style="9" customWidth="1"/>
    <col min="4" max="5" width="16.140625" style="9" customWidth="1"/>
    <col min="6" max="6" width="15.421875" style="9" customWidth="1"/>
    <col min="7" max="7" width="15.00390625" style="9" customWidth="1"/>
    <col min="8" max="8" width="16.140625" style="9" customWidth="1"/>
    <col min="9" max="9" width="10.421875" style="7" bestFit="1" customWidth="1"/>
    <col min="10" max="10" width="11.57421875" style="7" bestFit="1" customWidth="1"/>
    <col min="11" max="16384" width="9.140625" style="7" customWidth="1"/>
  </cols>
  <sheetData>
    <row r="1" spans="2:3" ht="15">
      <c r="B1" s="11" t="s">
        <v>391</v>
      </c>
      <c r="C1" s="12"/>
    </row>
    <row r="2" spans="2:3" ht="12.75">
      <c r="B2" s="12"/>
      <c r="C2" s="12"/>
    </row>
    <row r="3" spans="2:4" ht="12.75">
      <c r="B3" s="12"/>
      <c r="C3" s="12"/>
      <c r="D3" s="10"/>
    </row>
    <row r="4" spans="4:8" ht="12.75">
      <c r="D4" s="13"/>
      <c r="E4" s="13"/>
      <c r="F4" s="14"/>
      <c r="G4" s="15"/>
      <c r="H4" s="16" t="s">
        <v>381</v>
      </c>
    </row>
    <row r="5" spans="1:8" s="59" customFormat="1" ht="63.75">
      <c r="A5" s="56" t="s">
        <v>0</v>
      </c>
      <c r="B5" s="8" t="s">
        <v>1</v>
      </c>
      <c r="C5" s="8"/>
      <c r="D5" s="8" t="s">
        <v>140</v>
      </c>
      <c r="E5" s="1" t="s">
        <v>141</v>
      </c>
      <c r="F5" s="1" t="s">
        <v>142</v>
      </c>
      <c r="G5" s="8" t="s">
        <v>143</v>
      </c>
      <c r="H5" s="8" t="s">
        <v>144</v>
      </c>
    </row>
    <row r="6" spans="1:8" ht="12.75">
      <c r="A6" s="21"/>
      <c r="B6" s="2" t="s">
        <v>145</v>
      </c>
      <c r="C6" s="2"/>
      <c r="D6" s="61">
        <v>1</v>
      </c>
      <c r="E6" s="61">
        <v>2</v>
      </c>
      <c r="F6" s="61">
        <v>3</v>
      </c>
      <c r="G6" s="61">
        <v>4</v>
      </c>
      <c r="H6" s="61" t="s">
        <v>146</v>
      </c>
    </row>
    <row r="7" spans="1:11" s="6" customFormat="1" ht="12.75">
      <c r="A7" s="21" t="s">
        <v>147</v>
      </c>
      <c r="B7" s="17" t="s">
        <v>148</v>
      </c>
      <c r="C7" s="18">
        <f aca="true" t="shared" si="0" ref="C7:H7">+C8+C15</f>
        <v>0</v>
      </c>
      <c r="D7" s="18">
        <f t="shared" si="0"/>
        <v>220405800</v>
      </c>
      <c r="E7" s="18">
        <f t="shared" si="0"/>
        <v>233921890</v>
      </c>
      <c r="F7" s="18">
        <f t="shared" si="0"/>
        <v>199676320</v>
      </c>
      <c r="G7" s="18">
        <f t="shared" si="0"/>
        <v>196474958.94</v>
      </c>
      <c r="H7" s="18">
        <f t="shared" si="0"/>
        <v>22672590.169999998</v>
      </c>
      <c r="I7" s="4"/>
      <c r="J7" s="4"/>
      <c r="K7" s="4"/>
    </row>
    <row r="8" spans="1:11" s="6" customFormat="1" ht="12.75">
      <c r="A8" s="21" t="s">
        <v>149</v>
      </c>
      <c r="B8" s="19" t="s">
        <v>150</v>
      </c>
      <c r="C8" s="20">
        <f aca="true" t="shared" si="1" ref="C8:H8">+C9+C10+C13+C11+C12+C14+C163</f>
        <v>0</v>
      </c>
      <c r="D8" s="20">
        <f t="shared" si="1"/>
        <v>220405800</v>
      </c>
      <c r="E8" s="20">
        <f t="shared" si="1"/>
        <v>233921890</v>
      </c>
      <c r="F8" s="20">
        <f t="shared" si="1"/>
        <v>199676320</v>
      </c>
      <c r="G8" s="20">
        <f t="shared" si="1"/>
        <v>196474958.94</v>
      </c>
      <c r="H8" s="20">
        <f t="shared" si="1"/>
        <v>22672590.169999998</v>
      </c>
      <c r="I8" s="4"/>
      <c r="J8" s="4"/>
      <c r="K8" s="4"/>
    </row>
    <row r="9" spans="1:11" s="6" customFormat="1" ht="15" customHeight="1">
      <c r="A9" s="21" t="s">
        <v>151</v>
      </c>
      <c r="B9" s="19" t="s">
        <v>152</v>
      </c>
      <c r="C9" s="20">
        <f aca="true" t="shared" si="2" ref="C9:H9">+C22</f>
        <v>0</v>
      </c>
      <c r="D9" s="20">
        <f t="shared" si="2"/>
        <v>0</v>
      </c>
      <c r="E9" s="20">
        <f t="shared" si="2"/>
        <v>4422820</v>
      </c>
      <c r="F9" s="20">
        <f t="shared" si="2"/>
        <v>3528310</v>
      </c>
      <c r="G9" s="20">
        <f t="shared" si="2"/>
        <v>3452177</v>
      </c>
      <c r="H9" s="20">
        <f t="shared" si="2"/>
        <v>380842</v>
      </c>
      <c r="I9" s="4"/>
      <c r="J9" s="4"/>
      <c r="K9" s="4"/>
    </row>
    <row r="10" spans="1:11" s="6" customFormat="1" ht="12.75" customHeight="1">
      <c r="A10" s="21" t="s">
        <v>153</v>
      </c>
      <c r="B10" s="19" t="s">
        <v>154</v>
      </c>
      <c r="C10" s="20">
        <f aca="true" t="shared" si="3" ref="C10:H10">+C35</f>
        <v>0</v>
      </c>
      <c r="D10" s="20">
        <f t="shared" si="3"/>
        <v>196199400</v>
      </c>
      <c r="E10" s="20">
        <f t="shared" si="3"/>
        <v>191341980</v>
      </c>
      <c r="F10" s="20">
        <f t="shared" si="3"/>
        <v>160990360</v>
      </c>
      <c r="G10" s="20">
        <f t="shared" si="3"/>
        <v>158008214.29999998</v>
      </c>
      <c r="H10" s="20">
        <f t="shared" si="3"/>
        <v>17827077.46</v>
      </c>
      <c r="I10" s="4"/>
      <c r="J10" s="4"/>
      <c r="K10" s="4"/>
    </row>
    <row r="11" spans="1:11" s="6" customFormat="1" ht="12.75" customHeight="1">
      <c r="A11" s="21" t="s">
        <v>155</v>
      </c>
      <c r="B11" s="19" t="s">
        <v>156</v>
      </c>
      <c r="C11" s="20">
        <f aca="true" t="shared" si="4" ref="C11:H11">+C62</f>
        <v>0</v>
      </c>
      <c r="D11" s="20">
        <f t="shared" si="4"/>
        <v>0</v>
      </c>
      <c r="E11" s="20">
        <f t="shared" si="4"/>
        <v>0</v>
      </c>
      <c r="F11" s="20">
        <f t="shared" si="4"/>
        <v>0</v>
      </c>
      <c r="G11" s="20">
        <f t="shared" si="4"/>
        <v>0</v>
      </c>
      <c r="H11" s="20">
        <f t="shared" si="4"/>
        <v>0</v>
      </c>
      <c r="I11" s="4"/>
      <c r="J11" s="4"/>
      <c r="K11" s="4"/>
    </row>
    <row r="12" spans="1:11" s="6" customFormat="1" ht="15.75" customHeight="1">
      <c r="A12" s="21" t="s">
        <v>352</v>
      </c>
      <c r="B12" s="19" t="s">
        <v>349</v>
      </c>
      <c r="C12" s="20">
        <f aca="true" t="shared" si="5" ref="C12:H12">C164</f>
        <v>0</v>
      </c>
      <c r="D12" s="20">
        <f t="shared" si="5"/>
        <v>24206400</v>
      </c>
      <c r="E12" s="20">
        <f t="shared" si="5"/>
        <v>24206400</v>
      </c>
      <c r="F12" s="20">
        <f t="shared" si="5"/>
        <v>24206400</v>
      </c>
      <c r="G12" s="20">
        <f t="shared" si="5"/>
        <v>24202136.05</v>
      </c>
      <c r="H12" s="20">
        <f t="shared" si="5"/>
        <v>3400407.51</v>
      </c>
      <c r="I12" s="4"/>
      <c r="J12" s="4"/>
      <c r="K12" s="4"/>
    </row>
    <row r="13" spans="1:11" s="6" customFormat="1" ht="12.75">
      <c r="A13" s="21" t="s">
        <v>157</v>
      </c>
      <c r="B13" s="19" t="s">
        <v>158</v>
      </c>
      <c r="C13" s="20">
        <f aca="true" t="shared" si="6" ref="C13:H13">C172</f>
        <v>0</v>
      </c>
      <c r="D13" s="20">
        <f t="shared" si="6"/>
        <v>0</v>
      </c>
      <c r="E13" s="20">
        <f t="shared" si="6"/>
        <v>13950690</v>
      </c>
      <c r="F13" s="20">
        <f t="shared" si="6"/>
        <v>10951250</v>
      </c>
      <c r="G13" s="20">
        <f t="shared" si="6"/>
        <v>10951250</v>
      </c>
      <c r="H13" s="20">
        <f t="shared" si="6"/>
        <v>1100026</v>
      </c>
      <c r="I13" s="4"/>
      <c r="J13" s="4"/>
      <c r="K13" s="4"/>
    </row>
    <row r="14" spans="1:11" s="6" customFormat="1" ht="12.75">
      <c r="A14" s="21"/>
      <c r="B14" s="19" t="s">
        <v>358</v>
      </c>
      <c r="C14" s="20">
        <f aca="true" t="shared" si="7" ref="C14:H14">C65</f>
        <v>0</v>
      </c>
      <c r="D14" s="20">
        <f t="shared" si="7"/>
        <v>0</v>
      </c>
      <c r="E14" s="20">
        <f t="shared" si="7"/>
        <v>0</v>
      </c>
      <c r="F14" s="20">
        <f t="shared" si="7"/>
        <v>0</v>
      </c>
      <c r="G14" s="20">
        <f t="shared" si="7"/>
        <v>0</v>
      </c>
      <c r="H14" s="20">
        <f t="shared" si="7"/>
        <v>0</v>
      </c>
      <c r="I14" s="4"/>
      <c r="J14" s="4"/>
      <c r="K14" s="4"/>
    </row>
    <row r="15" spans="1:11" s="6" customFormat="1" ht="12.75">
      <c r="A15" s="21" t="s">
        <v>159</v>
      </c>
      <c r="B15" s="19" t="s">
        <v>160</v>
      </c>
      <c r="C15" s="20">
        <f>C68</f>
        <v>0</v>
      </c>
      <c r="D15" s="20">
        <f aca="true" t="shared" si="8" ref="D15:H16">D68</f>
        <v>0</v>
      </c>
      <c r="E15" s="20">
        <f t="shared" si="8"/>
        <v>0</v>
      </c>
      <c r="F15" s="20">
        <f t="shared" si="8"/>
        <v>0</v>
      </c>
      <c r="G15" s="20">
        <f t="shared" si="8"/>
        <v>0</v>
      </c>
      <c r="H15" s="20">
        <f t="shared" si="8"/>
        <v>0</v>
      </c>
      <c r="I15" s="4"/>
      <c r="J15" s="4"/>
      <c r="K15" s="4"/>
    </row>
    <row r="16" spans="1:11" s="6" customFormat="1" ht="12.75">
      <c r="A16" s="21" t="s">
        <v>161</v>
      </c>
      <c r="B16" s="19" t="s">
        <v>162</v>
      </c>
      <c r="C16" s="20">
        <f>C69</f>
        <v>0</v>
      </c>
      <c r="D16" s="20">
        <f t="shared" si="8"/>
        <v>0</v>
      </c>
      <c r="E16" s="20">
        <f t="shared" si="8"/>
        <v>0</v>
      </c>
      <c r="F16" s="20">
        <f t="shared" si="8"/>
        <v>0</v>
      </c>
      <c r="G16" s="20">
        <f t="shared" si="8"/>
        <v>0</v>
      </c>
      <c r="H16" s="20">
        <f t="shared" si="8"/>
        <v>0</v>
      </c>
      <c r="I16" s="4"/>
      <c r="J16" s="4"/>
      <c r="K16" s="4"/>
    </row>
    <row r="17" spans="1:11" s="6" customFormat="1" ht="25.5">
      <c r="A17" s="21"/>
      <c r="B17" s="19" t="s">
        <v>367</v>
      </c>
      <c r="C17" s="20">
        <f aca="true" t="shared" si="9" ref="C17:H17">C163+C178</f>
        <v>0</v>
      </c>
      <c r="D17" s="20">
        <f t="shared" si="9"/>
        <v>0</v>
      </c>
      <c r="E17" s="20">
        <f t="shared" si="9"/>
        <v>0</v>
      </c>
      <c r="F17" s="20">
        <f t="shared" si="9"/>
        <v>0</v>
      </c>
      <c r="G17" s="20">
        <f t="shared" si="9"/>
        <v>-138818.41</v>
      </c>
      <c r="H17" s="20">
        <f t="shared" si="9"/>
        <v>-35762.8</v>
      </c>
      <c r="I17" s="4"/>
      <c r="J17" s="4"/>
      <c r="K17" s="4"/>
    </row>
    <row r="18" spans="1:11" s="6" customFormat="1" ht="12.75">
      <c r="A18" s="21" t="s">
        <v>163</v>
      </c>
      <c r="B18" s="19" t="s">
        <v>164</v>
      </c>
      <c r="C18" s="20">
        <f aca="true" t="shared" si="10" ref="C18:H18">+C19+C15</f>
        <v>0</v>
      </c>
      <c r="D18" s="20">
        <f t="shared" si="10"/>
        <v>220405800</v>
      </c>
      <c r="E18" s="20">
        <f t="shared" si="10"/>
        <v>233921890</v>
      </c>
      <c r="F18" s="20">
        <f t="shared" si="10"/>
        <v>199676320</v>
      </c>
      <c r="G18" s="20">
        <f t="shared" si="10"/>
        <v>196474958.94</v>
      </c>
      <c r="H18" s="20">
        <f t="shared" si="10"/>
        <v>22672590.169999998</v>
      </c>
      <c r="I18" s="4"/>
      <c r="J18" s="4"/>
      <c r="K18" s="4"/>
    </row>
    <row r="19" spans="1:11" s="6" customFormat="1" ht="12.75">
      <c r="A19" s="21" t="s">
        <v>165</v>
      </c>
      <c r="B19" s="19" t="s">
        <v>150</v>
      </c>
      <c r="C19" s="20">
        <f aca="true" t="shared" si="11" ref="C19:H19">C9+C10+C11+C12+C13+C14+C163</f>
        <v>0</v>
      </c>
      <c r="D19" s="20">
        <f t="shared" si="11"/>
        <v>220405800</v>
      </c>
      <c r="E19" s="20">
        <f t="shared" si="11"/>
        <v>233921890</v>
      </c>
      <c r="F19" s="20">
        <f t="shared" si="11"/>
        <v>199676320</v>
      </c>
      <c r="G19" s="20">
        <f t="shared" si="11"/>
        <v>196474958.94</v>
      </c>
      <c r="H19" s="20">
        <f t="shared" si="11"/>
        <v>22672590.169999998</v>
      </c>
      <c r="I19" s="4"/>
      <c r="J19" s="4"/>
      <c r="K19" s="4"/>
    </row>
    <row r="20" spans="1:11" s="6" customFormat="1" ht="12.75">
      <c r="A20" s="21" t="s">
        <v>166</v>
      </c>
      <c r="B20" s="19" t="s">
        <v>167</v>
      </c>
      <c r="C20" s="20">
        <f aca="true" t="shared" si="12" ref="C20:H20">+C21+C67+C163</f>
        <v>0</v>
      </c>
      <c r="D20" s="20">
        <f t="shared" si="12"/>
        <v>220405800</v>
      </c>
      <c r="E20" s="20">
        <f t="shared" si="12"/>
        <v>219971200</v>
      </c>
      <c r="F20" s="20">
        <f t="shared" si="12"/>
        <v>188725070</v>
      </c>
      <c r="G20" s="20">
        <f t="shared" si="12"/>
        <v>185523708.94</v>
      </c>
      <c r="H20" s="20">
        <f t="shared" si="12"/>
        <v>21572564.169999998</v>
      </c>
      <c r="I20" s="4"/>
      <c r="J20" s="4"/>
      <c r="K20" s="4"/>
    </row>
    <row r="21" spans="1:11" s="6" customFormat="1" ht="12.75">
      <c r="A21" s="21" t="s">
        <v>168</v>
      </c>
      <c r="B21" s="19" t="s">
        <v>150</v>
      </c>
      <c r="C21" s="20">
        <f aca="true" t="shared" si="13" ref="C21:H21">+C22+C35+C62+C164+C65</f>
        <v>0</v>
      </c>
      <c r="D21" s="20">
        <f t="shared" si="13"/>
        <v>220405800</v>
      </c>
      <c r="E21" s="20">
        <f t="shared" si="13"/>
        <v>219971200</v>
      </c>
      <c r="F21" s="20">
        <f t="shared" si="13"/>
        <v>188725070</v>
      </c>
      <c r="G21" s="20">
        <f t="shared" si="13"/>
        <v>185662527.35</v>
      </c>
      <c r="H21" s="20">
        <f t="shared" si="13"/>
        <v>21608326.97</v>
      </c>
      <c r="I21" s="4"/>
      <c r="J21" s="4"/>
      <c r="K21" s="4"/>
    </row>
    <row r="22" spans="1:11" s="6" customFormat="1" ht="12.75">
      <c r="A22" s="21" t="s">
        <v>169</v>
      </c>
      <c r="B22" s="19" t="s">
        <v>152</v>
      </c>
      <c r="C22" s="20">
        <f aca="true" t="shared" si="14" ref="C22:H22">+C23+C29</f>
        <v>0</v>
      </c>
      <c r="D22" s="20">
        <f t="shared" si="14"/>
        <v>0</v>
      </c>
      <c r="E22" s="20">
        <f t="shared" si="14"/>
        <v>4422820</v>
      </c>
      <c r="F22" s="20">
        <f t="shared" si="14"/>
        <v>3528310</v>
      </c>
      <c r="G22" s="20">
        <f t="shared" si="14"/>
        <v>3452177</v>
      </c>
      <c r="H22" s="20">
        <f t="shared" si="14"/>
        <v>380842</v>
      </c>
      <c r="I22" s="4"/>
      <c r="J22" s="4"/>
      <c r="K22" s="4"/>
    </row>
    <row r="23" spans="1:11" s="6" customFormat="1" ht="12.75">
      <c r="A23" s="21" t="s">
        <v>170</v>
      </c>
      <c r="B23" s="19" t="s">
        <v>171</v>
      </c>
      <c r="C23" s="20">
        <f aca="true" t="shared" si="15" ref="C23:H23">C24+C25+C26+C27+C28</f>
        <v>0</v>
      </c>
      <c r="D23" s="20">
        <f t="shared" si="15"/>
        <v>0</v>
      </c>
      <c r="E23" s="20">
        <f t="shared" si="15"/>
        <v>3675880</v>
      </c>
      <c r="F23" s="20">
        <f t="shared" si="15"/>
        <v>2882010</v>
      </c>
      <c r="G23" s="20">
        <f t="shared" si="15"/>
        <v>2821317</v>
      </c>
      <c r="H23" s="20">
        <f t="shared" si="15"/>
        <v>311011</v>
      </c>
      <c r="I23" s="4"/>
      <c r="J23" s="4"/>
      <c r="K23" s="4"/>
    </row>
    <row r="24" spans="1:11" s="6" customFormat="1" ht="12.75">
      <c r="A24" s="31" t="s">
        <v>172</v>
      </c>
      <c r="B24" s="22" t="s">
        <v>334</v>
      </c>
      <c r="C24" s="23"/>
      <c r="D24" s="5"/>
      <c r="E24" s="5">
        <v>3613880</v>
      </c>
      <c r="F24" s="5">
        <v>2837860</v>
      </c>
      <c r="G24" s="3">
        <v>2789016</v>
      </c>
      <c r="H24" s="3">
        <v>306103</v>
      </c>
      <c r="I24" s="4"/>
      <c r="J24" s="4"/>
      <c r="K24" s="4"/>
    </row>
    <row r="25" spans="1:11" ht="12.75">
      <c r="A25" s="31" t="s">
        <v>173</v>
      </c>
      <c r="B25" s="24" t="s">
        <v>174</v>
      </c>
      <c r="C25" s="23"/>
      <c r="D25" s="5"/>
      <c r="E25" s="5">
        <v>22000</v>
      </c>
      <c r="F25" s="5">
        <v>16400</v>
      </c>
      <c r="G25" s="3">
        <v>13067</v>
      </c>
      <c r="H25" s="3">
        <v>895</v>
      </c>
      <c r="I25" s="4"/>
      <c r="J25" s="4"/>
      <c r="K25" s="4"/>
    </row>
    <row r="26" spans="1:11" ht="12.75" customHeight="1">
      <c r="A26" s="31" t="s">
        <v>175</v>
      </c>
      <c r="B26" s="24" t="s">
        <v>176</v>
      </c>
      <c r="C26" s="23"/>
      <c r="D26" s="5"/>
      <c r="E26" s="5">
        <v>1000</v>
      </c>
      <c r="F26" s="5">
        <v>750</v>
      </c>
      <c r="G26" s="3">
        <v>714</v>
      </c>
      <c r="H26" s="3">
        <v>119</v>
      </c>
      <c r="I26" s="4"/>
      <c r="J26" s="4"/>
      <c r="K26" s="4"/>
    </row>
    <row r="27" spans="1:11" ht="12.75">
      <c r="A27" s="31" t="s">
        <v>348</v>
      </c>
      <c r="B27" s="24" t="s">
        <v>177</v>
      </c>
      <c r="C27" s="23"/>
      <c r="D27" s="5"/>
      <c r="E27" s="5"/>
      <c r="F27" s="5"/>
      <c r="G27" s="3"/>
      <c r="H27" s="3"/>
      <c r="I27" s="4"/>
      <c r="J27" s="4"/>
      <c r="K27" s="4"/>
    </row>
    <row r="28" spans="1:11" ht="12.75">
      <c r="A28" s="31" t="s">
        <v>178</v>
      </c>
      <c r="B28" s="24" t="s">
        <v>368</v>
      </c>
      <c r="C28" s="23"/>
      <c r="D28" s="5"/>
      <c r="E28" s="5">
        <v>39000</v>
      </c>
      <c r="F28" s="5">
        <v>27000</v>
      </c>
      <c r="G28" s="3">
        <v>18520</v>
      </c>
      <c r="H28" s="3">
        <v>3894</v>
      </c>
      <c r="I28" s="4"/>
      <c r="J28" s="4"/>
      <c r="K28" s="4"/>
    </row>
    <row r="29" spans="1:11" ht="12" customHeight="1">
      <c r="A29" s="21" t="s">
        <v>179</v>
      </c>
      <c r="B29" s="19" t="s">
        <v>180</v>
      </c>
      <c r="C29" s="20">
        <f aca="true" t="shared" si="16" ref="C29:H29">+C30+C31+C32+C33+C34</f>
        <v>0</v>
      </c>
      <c r="D29" s="20">
        <f t="shared" si="16"/>
        <v>0</v>
      </c>
      <c r="E29" s="20">
        <f t="shared" si="16"/>
        <v>746940</v>
      </c>
      <c r="F29" s="20">
        <f t="shared" si="16"/>
        <v>646300</v>
      </c>
      <c r="G29" s="20">
        <f t="shared" si="16"/>
        <v>630860</v>
      </c>
      <c r="H29" s="20">
        <f t="shared" si="16"/>
        <v>69831</v>
      </c>
      <c r="I29" s="4"/>
      <c r="J29" s="4"/>
      <c r="K29" s="4"/>
    </row>
    <row r="30" spans="1:11" ht="13.5" customHeight="1">
      <c r="A30" s="31" t="s">
        <v>181</v>
      </c>
      <c r="B30" s="24" t="s">
        <v>182</v>
      </c>
      <c r="C30" s="23"/>
      <c r="D30" s="5"/>
      <c r="E30" s="5">
        <v>520740</v>
      </c>
      <c r="F30" s="5">
        <v>455850</v>
      </c>
      <c r="G30" s="3">
        <v>445847</v>
      </c>
      <c r="H30" s="3">
        <v>49014</v>
      </c>
      <c r="I30" s="4"/>
      <c r="J30" s="4"/>
      <c r="K30" s="4"/>
    </row>
    <row r="31" spans="1:11" ht="12.75">
      <c r="A31" s="31" t="s">
        <v>183</v>
      </c>
      <c r="B31" s="24" t="s">
        <v>184</v>
      </c>
      <c r="C31" s="23"/>
      <c r="D31" s="5"/>
      <c r="E31" s="5">
        <v>16470</v>
      </c>
      <c r="F31" s="5">
        <v>14470</v>
      </c>
      <c r="G31" s="3">
        <v>14024</v>
      </c>
      <c r="H31" s="3">
        <v>1549</v>
      </c>
      <c r="I31" s="4"/>
      <c r="J31" s="4"/>
      <c r="K31" s="4"/>
    </row>
    <row r="32" spans="1:11" ht="12.75">
      <c r="A32" s="31" t="s">
        <v>185</v>
      </c>
      <c r="B32" s="24" t="s">
        <v>186</v>
      </c>
      <c r="C32" s="23"/>
      <c r="D32" s="5"/>
      <c r="E32" s="5">
        <v>171240</v>
      </c>
      <c r="F32" s="5">
        <v>150150</v>
      </c>
      <c r="G32" s="3">
        <v>146775</v>
      </c>
      <c r="H32" s="3">
        <v>16166</v>
      </c>
      <c r="I32" s="4"/>
      <c r="J32" s="4"/>
      <c r="K32" s="4"/>
    </row>
    <row r="33" spans="1:11" ht="12.75">
      <c r="A33" s="31" t="s">
        <v>187</v>
      </c>
      <c r="B33" s="25" t="s">
        <v>188</v>
      </c>
      <c r="C33" s="23"/>
      <c r="D33" s="5"/>
      <c r="E33" s="5">
        <v>5570</v>
      </c>
      <c r="F33" s="5">
        <v>4630</v>
      </c>
      <c r="G33" s="3">
        <v>4241</v>
      </c>
      <c r="H33" s="3">
        <v>467</v>
      </c>
      <c r="I33" s="4"/>
      <c r="J33" s="4"/>
      <c r="K33" s="4"/>
    </row>
    <row r="34" spans="1:11" ht="12.75">
      <c r="A34" s="31" t="s">
        <v>189</v>
      </c>
      <c r="B34" s="25" t="s">
        <v>190</v>
      </c>
      <c r="C34" s="23"/>
      <c r="D34" s="5"/>
      <c r="E34" s="5">
        <v>32920</v>
      </c>
      <c r="F34" s="5">
        <v>21200</v>
      </c>
      <c r="G34" s="5">
        <v>19973</v>
      </c>
      <c r="H34" s="5">
        <v>2635</v>
      </c>
      <c r="I34" s="4"/>
      <c r="J34" s="4"/>
      <c r="K34" s="4"/>
    </row>
    <row r="35" spans="1:11" s="6" customFormat="1" ht="12.75">
      <c r="A35" s="21" t="s">
        <v>191</v>
      </c>
      <c r="B35" s="19" t="s">
        <v>154</v>
      </c>
      <c r="C35" s="20">
        <f aca="true" t="shared" si="17" ref="C35:H35">+C36+C50+C49+C52+C55+C57+C58+C59+C56</f>
        <v>0</v>
      </c>
      <c r="D35" s="20">
        <f t="shared" si="17"/>
        <v>196199400</v>
      </c>
      <c r="E35" s="20">
        <f t="shared" si="17"/>
        <v>191341980</v>
      </c>
      <c r="F35" s="20">
        <f t="shared" si="17"/>
        <v>160990360</v>
      </c>
      <c r="G35" s="20">
        <f t="shared" si="17"/>
        <v>158008214.29999998</v>
      </c>
      <c r="H35" s="20">
        <f t="shared" si="17"/>
        <v>17827077.46</v>
      </c>
      <c r="I35" s="4"/>
      <c r="J35" s="4"/>
      <c r="K35" s="4"/>
    </row>
    <row r="36" spans="1:11" s="6" customFormat="1" ht="12.75">
      <c r="A36" s="21" t="s">
        <v>192</v>
      </c>
      <c r="B36" s="19" t="s">
        <v>193</v>
      </c>
      <c r="C36" s="20">
        <f aca="true" t="shared" si="18" ref="C36:H36">+C37+C38+C39+C40+C41+C42+C43+C44+C46</f>
        <v>0</v>
      </c>
      <c r="D36" s="20">
        <f t="shared" si="18"/>
        <v>196199400</v>
      </c>
      <c r="E36" s="20">
        <f t="shared" si="18"/>
        <v>191300790</v>
      </c>
      <c r="F36" s="20">
        <f t="shared" si="18"/>
        <v>160970090</v>
      </c>
      <c r="G36" s="20">
        <f t="shared" si="18"/>
        <v>157989338.79999998</v>
      </c>
      <c r="H36" s="20">
        <f t="shared" si="18"/>
        <v>17826371.84</v>
      </c>
      <c r="I36" s="4"/>
      <c r="J36" s="4"/>
      <c r="K36" s="4"/>
    </row>
    <row r="37" spans="1:11" ht="12.75">
      <c r="A37" s="31" t="s">
        <v>194</v>
      </c>
      <c r="B37" s="24" t="s">
        <v>195</v>
      </c>
      <c r="C37" s="23"/>
      <c r="D37" s="5"/>
      <c r="E37" s="5">
        <v>16000</v>
      </c>
      <c r="F37" s="5">
        <v>8000</v>
      </c>
      <c r="G37" s="3">
        <v>7998.65</v>
      </c>
      <c r="H37" s="3"/>
      <c r="I37" s="4"/>
      <c r="J37" s="4"/>
      <c r="K37" s="4"/>
    </row>
    <row r="38" spans="1:11" ht="12.75">
      <c r="A38" s="31" t="s">
        <v>196</v>
      </c>
      <c r="B38" s="24" t="s">
        <v>197</v>
      </c>
      <c r="C38" s="23"/>
      <c r="D38" s="5"/>
      <c r="E38" s="5">
        <v>3000</v>
      </c>
      <c r="F38" s="5">
        <v>2500</v>
      </c>
      <c r="G38" s="3">
        <v>2493.56</v>
      </c>
      <c r="H38" s="3"/>
      <c r="I38" s="4"/>
      <c r="J38" s="4"/>
      <c r="K38" s="4"/>
    </row>
    <row r="39" spans="1:11" ht="12.75">
      <c r="A39" s="31" t="s">
        <v>198</v>
      </c>
      <c r="B39" s="24" t="s">
        <v>199</v>
      </c>
      <c r="C39" s="23"/>
      <c r="D39" s="5"/>
      <c r="E39" s="5">
        <v>50000</v>
      </c>
      <c r="F39" s="5">
        <v>42680</v>
      </c>
      <c r="G39" s="3">
        <v>40081.1</v>
      </c>
      <c r="H39" s="3">
        <v>2308.8</v>
      </c>
      <c r="I39" s="4"/>
      <c r="J39" s="4"/>
      <c r="K39" s="4"/>
    </row>
    <row r="40" spans="1:11" ht="12.75">
      <c r="A40" s="31" t="s">
        <v>200</v>
      </c>
      <c r="B40" s="24" t="s">
        <v>201</v>
      </c>
      <c r="C40" s="23"/>
      <c r="D40" s="5"/>
      <c r="E40" s="5">
        <v>5000</v>
      </c>
      <c r="F40" s="5">
        <v>3700</v>
      </c>
      <c r="G40" s="3">
        <v>3700</v>
      </c>
      <c r="H40" s="3">
        <v>243.59</v>
      </c>
      <c r="I40" s="4"/>
      <c r="J40" s="4"/>
      <c r="K40" s="4"/>
    </row>
    <row r="41" spans="1:11" ht="12.75">
      <c r="A41" s="31" t="s">
        <v>202</v>
      </c>
      <c r="B41" s="24" t="s">
        <v>203</v>
      </c>
      <c r="C41" s="23"/>
      <c r="D41" s="5"/>
      <c r="E41" s="5">
        <v>13000</v>
      </c>
      <c r="F41" s="5">
        <v>8000</v>
      </c>
      <c r="G41" s="3">
        <v>6000</v>
      </c>
      <c r="H41" s="3"/>
      <c r="I41" s="4"/>
      <c r="J41" s="4"/>
      <c r="K41" s="4"/>
    </row>
    <row r="42" spans="1:11" ht="12.75">
      <c r="A42" s="31" t="s">
        <v>204</v>
      </c>
      <c r="B42" s="24" t="s">
        <v>205</v>
      </c>
      <c r="C42" s="23"/>
      <c r="D42" s="5"/>
      <c r="E42" s="5"/>
      <c r="F42" s="5"/>
      <c r="G42" s="3"/>
      <c r="H42" s="3"/>
      <c r="I42" s="4"/>
      <c r="J42" s="4"/>
      <c r="K42" s="4"/>
    </row>
    <row r="43" spans="1:11" ht="12.75">
      <c r="A43" s="31" t="s">
        <v>206</v>
      </c>
      <c r="B43" s="24" t="s">
        <v>207</v>
      </c>
      <c r="C43" s="23"/>
      <c r="D43" s="5"/>
      <c r="E43" s="5">
        <v>44000</v>
      </c>
      <c r="F43" s="5">
        <v>32500</v>
      </c>
      <c r="G43" s="5">
        <v>29852.94</v>
      </c>
      <c r="H43" s="5">
        <v>3017.12</v>
      </c>
      <c r="I43" s="4"/>
      <c r="J43" s="4"/>
      <c r="K43" s="4"/>
    </row>
    <row r="44" spans="1:11" s="6" customFormat="1" ht="15">
      <c r="A44" s="21" t="s">
        <v>208</v>
      </c>
      <c r="B44" s="19" t="s">
        <v>209</v>
      </c>
      <c r="C44" s="26">
        <f aca="true" t="shared" si="19" ref="C44:H44">+C45+C78</f>
        <v>0</v>
      </c>
      <c r="D44" s="26">
        <f t="shared" si="19"/>
        <v>196199400</v>
      </c>
      <c r="E44" s="26">
        <f t="shared" si="19"/>
        <v>190959040</v>
      </c>
      <c r="F44" s="26">
        <f t="shared" si="19"/>
        <v>160716850</v>
      </c>
      <c r="G44" s="26">
        <f t="shared" si="19"/>
        <v>157769087.35</v>
      </c>
      <c r="H44" s="26">
        <f t="shared" si="19"/>
        <v>17801992.65</v>
      </c>
      <c r="I44" s="4"/>
      <c r="J44" s="4"/>
      <c r="K44" s="4"/>
    </row>
    <row r="45" spans="1:11" s="60" customFormat="1" ht="14.25">
      <c r="A45" s="57"/>
      <c r="B45" s="27" t="s">
        <v>210</v>
      </c>
      <c r="C45" s="28"/>
      <c r="D45" s="5"/>
      <c r="E45" s="5">
        <v>60000</v>
      </c>
      <c r="F45" s="5">
        <v>44200</v>
      </c>
      <c r="G45" s="3">
        <v>44199.79</v>
      </c>
      <c r="H45" s="3">
        <v>5959.43</v>
      </c>
      <c r="I45" s="4"/>
      <c r="J45" s="4"/>
      <c r="K45" s="4"/>
    </row>
    <row r="46" spans="1:11" ht="12.75">
      <c r="A46" s="31" t="s">
        <v>211</v>
      </c>
      <c r="B46" s="24" t="s">
        <v>212</v>
      </c>
      <c r="C46" s="23"/>
      <c r="D46" s="5"/>
      <c r="E46" s="5">
        <v>210750</v>
      </c>
      <c r="F46" s="5">
        <v>155860</v>
      </c>
      <c r="G46" s="5">
        <v>130125.2</v>
      </c>
      <c r="H46" s="5">
        <v>18809.68</v>
      </c>
      <c r="I46" s="4"/>
      <c r="J46" s="4"/>
      <c r="K46" s="4"/>
    </row>
    <row r="47" spans="1:11" s="6" customFormat="1" ht="12.75">
      <c r="A47" s="31"/>
      <c r="B47" s="24" t="s">
        <v>213</v>
      </c>
      <c r="C47" s="23"/>
      <c r="D47" s="5"/>
      <c r="E47" s="5">
        <v>24750</v>
      </c>
      <c r="F47" s="5">
        <v>24750</v>
      </c>
      <c r="G47" s="5"/>
      <c r="H47" s="5"/>
      <c r="I47" s="4"/>
      <c r="J47" s="4"/>
      <c r="K47" s="4"/>
    </row>
    <row r="48" spans="1:11" s="6" customFormat="1" ht="26.25" customHeight="1">
      <c r="A48" s="31"/>
      <c r="B48" s="24" t="s">
        <v>369</v>
      </c>
      <c r="C48" s="23"/>
      <c r="D48" s="5"/>
      <c r="E48" s="5">
        <v>38000</v>
      </c>
      <c r="F48" s="5">
        <v>21110</v>
      </c>
      <c r="G48" s="5">
        <v>20393.23</v>
      </c>
      <c r="H48" s="5">
        <v>2119.29</v>
      </c>
      <c r="I48" s="4"/>
      <c r="J48" s="4"/>
      <c r="K48" s="4"/>
    </row>
    <row r="49" spans="1:11" s="6" customFormat="1" ht="14.25" customHeight="1">
      <c r="A49" s="21" t="s">
        <v>214</v>
      </c>
      <c r="B49" s="24" t="s">
        <v>215</v>
      </c>
      <c r="C49" s="23"/>
      <c r="D49" s="5"/>
      <c r="E49" s="5"/>
      <c r="F49" s="5"/>
      <c r="G49" s="5"/>
      <c r="H49" s="5"/>
      <c r="I49" s="4"/>
      <c r="J49" s="4"/>
      <c r="K49" s="4"/>
    </row>
    <row r="50" spans="1:11" ht="12.75">
      <c r="A50" s="21" t="s">
        <v>216</v>
      </c>
      <c r="B50" s="19" t="s">
        <v>217</v>
      </c>
      <c r="C50" s="29">
        <f aca="true" t="shared" si="20" ref="C50:H50">+C51</f>
        <v>0</v>
      </c>
      <c r="D50" s="29">
        <f t="shared" si="20"/>
        <v>0</v>
      </c>
      <c r="E50" s="29">
        <f t="shared" si="20"/>
        <v>23000</v>
      </c>
      <c r="F50" s="29">
        <f t="shared" si="20"/>
        <v>9000</v>
      </c>
      <c r="G50" s="29">
        <f t="shared" si="20"/>
        <v>8400.68</v>
      </c>
      <c r="H50" s="29">
        <f t="shared" si="20"/>
        <v>0</v>
      </c>
      <c r="I50" s="4"/>
      <c r="J50" s="4"/>
      <c r="K50" s="4"/>
    </row>
    <row r="51" spans="1:11" s="6" customFormat="1" ht="12.75">
      <c r="A51" s="31" t="s">
        <v>218</v>
      </c>
      <c r="B51" s="24" t="s">
        <v>219</v>
      </c>
      <c r="C51" s="23"/>
      <c r="D51" s="5"/>
      <c r="E51" s="5">
        <v>23000</v>
      </c>
      <c r="F51" s="5">
        <v>9000</v>
      </c>
      <c r="G51" s="5">
        <v>8400.68</v>
      </c>
      <c r="H51" s="5"/>
      <c r="I51" s="4"/>
      <c r="J51" s="4"/>
      <c r="K51" s="4"/>
    </row>
    <row r="52" spans="1:11" s="6" customFormat="1" ht="12.75">
      <c r="A52" s="21" t="s">
        <v>220</v>
      </c>
      <c r="B52" s="19" t="s">
        <v>221</v>
      </c>
      <c r="C52" s="20">
        <f aca="true" t="shared" si="21" ref="C52:H52">+C53+C54</f>
        <v>0</v>
      </c>
      <c r="D52" s="20">
        <f t="shared" si="21"/>
        <v>0</v>
      </c>
      <c r="E52" s="20">
        <f t="shared" si="21"/>
        <v>10000</v>
      </c>
      <c r="F52" s="20">
        <f t="shared" si="21"/>
        <v>6900</v>
      </c>
      <c r="G52" s="20">
        <f t="shared" si="21"/>
        <v>6605.2</v>
      </c>
      <c r="H52" s="20">
        <f t="shared" si="21"/>
        <v>705.62</v>
      </c>
      <c r="I52" s="4"/>
      <c r="J52" s="4"/>
      <c r="K52" s="4"/>
    </row>
    <row r="53" spans="1:11" ht="12.75">
      <c r="A53" s="21" t="s">
        <v>222</v>
      </c>
      <c r="B53" s="24" t="s">
        <v>223</v>
      </c>
      <c r="C53" s="23"/>
      <c r="D53" s="5"/>
      <c r="E53" s="5">
        <v>10000</v>
      </c>
      <c r="F53" s="5">
        <v>6900</v>
      </c>
      <c r="G53" s="3">
        <v>6605.2</v>
      </c>
      <c r="H53" s="3">
        <v>705.62</v>
      </c>
      <c r="I53" s="4"/>
      <c r="J53" s="4"/>
      <c r="K53" s="4"/>
    </row>
    <row r="54" spans="1:11" ht="12.75">
      <c r="A54" s="21" t="s">
        <v>224</v>
      </c>
      <c r="B54" s="24" t="s">
        <v>225</v>
      </c>
      <c r="C54" s="23"/>
      <c r="D54" s="5"/>
      <c r="E54" s="5"/>
      <c r="F54" s="5"/>
      <c r="G54" s="3"/>
      <c r="H54" s="3"/>
      <c r="I54" s="4"/>
      <c r="J54" s="4"/>
      <c r="K54" s="4"/>
    </row>
    <row r="55" spans="1:11" ht="12.75">
      <c r="A55" s="31" t="s">
        <v>226</v>
      </c>
      <c r="B55" s="24" t="s">
        <v>227</v>
      </c>
      <c r="C55" s="23"/>
      <c r="D55" s="5"/>
      <c r="E55" s="5">
        <v>3000</v>
      </c>
      <c r="F55" s="5">
        <v>2000</v>
      </c>
      <c r="G55" s="3">
        <v>1500.6</v>
      </c>
      <c r="H55" s="3"/>
      <c r="I55" s="4"/>
      <c r="J55" s="4"/>
      <c r="K55" s="4"/>
    </row>
    <row r="56" spans="1:11" ht="12.75">
      <c r="A56" s="31" t="s">
        <v>228</v>
      </c>
      <c r="B56" s="22" t="s">
        <v>229</v>
      </c>
      <c r="C56" s="23"/>
      <c r="D56" s="5"/>
      <c r="E56" s="5"/>
      <c r="F56" s="5"/>
      <c r="G56" s="3"/>
      <c r="H56" s="3"/>
      <c r="I56" s="4"/>
      <c r="J56" s="4"/>
      <c r="K56" s="4"/>
    </row>
    <row r="57" spans="1:11" ht="12.75">
      <c r="A57" s="31" t="s">
        <v>230</v>
      </c>
      <c r="B57" s="24" t="s">
        <v>231</v>
      </c>
      <c r="C57" s="23"/>
      <c r="D57" s="5"/>
      <c r="E57" s="5">
        <v>1190</v>
      </c>
      <c r="F57" s="5"/>
      <c r="G57" s="3"/>
      <c r="H57" s="3"/>
      <c r="I57" s="4"/>
      <c r="J57" s="4"/>
      <c r="K57" s="4"/>
    </row>
    <row r="58" spans="1:11" ht="12.75">
      <c r="A58" s="31" t="s">
        <v>232</v>
      </c>
      <c r="B58" s="24" t="s">
        <v>233</v>
      </c>
      <c r="C58" s="23"/>
      <c r="D58" s="5"/>
      <c r="E58" s="5">
        <v>1000</v>
      </c>
      <c r="F58" s="5">
        <v>1000</v>
      </c>
      <c r="G58" s="5">
        <v>1000</v>
      </c>
      <c r="H58" s="5"/>
      <c r="I58" s="4"/>
      <c r="J58" s="4"/>
      <c r="K58" s="4"/>
    </row>
    <row r="59" spans="1:11" s="6" customFormat="1" ht="12.75">
      <c r="A59" s="21" t="s">
        <v>234</v>
      </c>
      <c r="B59" s="19" t="s">
        <v>235</v>
      </c>
      <c r="C59" s="29">
        <f aca="true" t="shared" si="22" ref="C59:H59">+C60+C61</f>
        <v>0</v>
      </c>
      <c r="D59" s="29">
        <f t="shared" si="22"/>
        <v>0</v>
      </c>
      <c r="E59" s="29">
        <f t="shared" si="22"/>
        <v>3000</v>
      </c>
      <c r="F59" s="29">
        <f t="shared" si="22"/>
        <v>1370</v>
      </c>
      <c r="G59" s="29">
        <f t="shared" si="22"/>
        <v>1369.02</v>
      </c>
      <c r="H59" s="29">
        <f t="shared" si="22"/>
        <v>0</v>
      </c>
      <c r="I59" s="4"/>
      <c r="J59" s="4"/>
      <c r="K59" s="4"/>
    </row>
    <row r="60" spans="1:11" ht="12.75">
      <c r="A60" s="31" t="s">
        <v>236</v>
      </c>
      <c r="B60" s="24" t="s">
        <v>237</v>
      </c>
      <c r="C60" s="23"/>
      <c r="D60" s="5"/>
      <c r="E60" s="5"/>
      <c r="F60" s="5"/>
      <c r="G60" s="3"/>
      <c r="H60" s="3"/>
      <c r="I60" s="4"/>
      <c r="J60" s="4"/>
      <c r="K60" s="4"/>
    </row>
    <row r="61" spans="1:11" ht="13.5" customHeight="1">
      <c r="A61" s="31" t="s">
        <v>238</v>
      </c>
      <c r="B61" s="24" t="s">
        <v>239</v>
      </c>
      <c r="C61" s="23"/>
      <c r="D61" s="5"/>
      <c r="E61" s="5">
        <v>3000</v>
      </c>
      <c r="F61" s="5">
        <v>1370</v>
      </c>
      <c r="G61" s="30">
        <v>1369.02</v>
      </c>
      <c r="H61" s="30"/>
      <c r="I61" s="4"/>
      <c r="J61" s="4"/>
      <c r="K61" s="4"/>
    </row>
    <row r="62" spans="1:11" s="6" customFormat="1" ht="12.75">
      <c r="A62" s="21" t="s">
        <v>240</v>
      </c>
      <c r="B62" s="19" t="s">
        <v>156</v>
      </c>
      <c r="C62" s="18">
        <f>+C63</f>
        <v>0</v>
      </c>
      <c r="D62" s="18">
        <f aca="true" t="shared" si="23" ref="D62:H63">+D63</f>
        <v>0</v>
      </c>
      <c r="E62" s="18">
        <f t="shared" si="23"/>
        <v>0</v>
      </c>
      <c r="F62" s="18">
        <f t="shared" si="23"/>
        <v>0</v>
      </c>
      <c r="G62" s="18">
        <f t="shared" si="23"/>
        <v>0</v>
      </c>
      <c r="H62" s="18">
        <f t="shared" si="23"/>
        <v>0</v>
      </c>
      <c r="I62" s="4"/>
      <c r="J62" s="4"/>
      <c r="K62" s="4"/>
    </row>
    <row r="63" spans="1:11" s="6" customFormat="1" ht="12.75">
      <c r="A63" s="31" t="s">
        <v>241</v>
      </c>
      <c r="B63" s="19" t="s">
        <v>242</v>
      </c>
      <c r="C63" s="18">
        <f>+C64</f>
        <v>0</v>
      </c>
      <c r="D63" s="18">
        <f t="shared" si="23"/>
        <v>0</v>
      </c>
      <c r="E63" s="18">
        <f t="shared" si="23"/>
        <v>0</v>
      </c>
      <c r="F63" s="18">
        <f t="shared" si="23"/>
        <v>0</v>
      </c>
      <c r="G63" s="18">
        <f t="shared" si="23"/>
        <v>0</v>
      </c>
      <c r="H63" s="18">
        <f t="shared" si="23"/>
        <v>0</v>
      </c>
      <c r="I63" s="4"/>
      <c r="J63" s="4"/>
      <c r="K63" s="4"/>
    </row>
    <row r="64" spans="1:11" ht="12.75">
      <c r="A64" s="31" t="s">
        <v>243</v>
      </c>
      <c r="B64" s="24" t="s">
        <v>244</v>
      </c>
      <c r="C64" s="23"/>
      <c r="D64" s="5"/>
      <c r="E64" s="5"/>
      <c r="F64" s="5"/>
      <c r="G64" s="5"/>
      <c r="H64" s="5"/>
      <c r="I64" s="4"/>
      <c r="J64" s="4"/>
      <c r="K64" s="4"/>
    </row>
    <row r="65" spans="1:11" s="6" customFormat="1" ht="12.75">
      <c r="A65" s="31"/>
      <c r="B65" s="69" t="s">
        <v>358</v>
      </c>
      <c r="C65" s="23">
        <f aca="true" t="shared" si="24" ref="C65:H65">C66</f>
        <v>0</v>
      </c>
      <c r="D65" s="23">
        <f t="shared" si="24"/>
        <v>0</v>
      </c>
      <c r="E65" s="23">
        <f t="shared" si="24"/>
        <v>0</v>
      </c>
      <c r="F65" s="23">
        <f t="shared" si="24"/>
        <v>0</v>
      </c>
      <c r="G65" s="23">
        <f t="shared" si="24"/>
        <v>0</v>
      </c>
      <c r="H65" s="23">
        <f t="shared" si="24"/>
        <v>0</v>
      </c>
      <c r="I65" s="4"/>
      <c r="J65" s="4"/>
      <c r="K65" s="4"/>
    </row>
    <row r="66" spans="1:11" s="6" customFormat="1" ht="12.75">
      <c r="A66" s="31"/>
      <c r="B66" s="24" t="s">
        <v>359</v>
      </c>
      <c r="C66" s="23"/>
      <c r="D66" s="5"/>
      <c r="E66" s="5"/>
      <c r="F66" s="5"/>
      <c r="G66" s="5"/>
      <c r="H66" s="5"/>
      <c r="I66" s="4"/>
      <c r="J66" s="4"/>
      <c r="K66" s="4"/>
    </row>
    <row r="67" spans="1:11" s="6" customFormat="1" ht="12.75">
      <c r="A67" s="21" t="s">
        <v>245</v>
      </c>
      <c r="B67" s="19" t="s">
        <v>160</v>
      </c>
      <c r="C67" s="20">
        <f aca="true" t="shared" si="25" ref="C67:H67">+C68</f>
        <v>0</v>
      </c>
      <c r="D67" s="20">
        <f t="shared" si="25"/>
        <v>0</v>
      </c>
      <c r="E67" s="20">
        <f t="shared" si="25"/>
        <v>0</v>
      </c>
      <c r="F67" s="20">
        <f t="shared" si="25"/>
        <v>0</v>
      </c>
      <c r="G67" s="20">
        <f t="shared" si="25"/>
        <v>0</v>
      </c>
      <c r="H67" s="20">
        <f t="shared" si="25"/>
        <v>0</v>
      </c>
      <c r="I67" s="4"/>
      <c r="J67" s="4"/>
      <c r="K67" s="4"/>
    </row>
    <row r="68" spans="1:11" s="6" customFormat="1" ht="12.75">
      <c r="A68" s="21" t="s">
        <v>246</v>
      </c>
      <c r="B68" s="19" t="s">
        <v>162</v>
      </c>
      <c r="C68" s="20">
        <f aca="true" t="shared" si="26" ref="C68:H68">+C69+C74</f>
        <v>0</v>
      </c>
      <c r="D68" s="20">
        <f t="shared" si="26"/>
        <v>0</v>
      </c>
      <c r="E68" s="20">
        <f t="shared" si="26"/>
        <v>0</v>
      </c>
      <c r="F68" s="20">
        <f t="shared" si="26"/>
        <v>0</v>
      </c>
      <c r="G68" s="20">
        <f t="shared" si="26"/>
        <v>0</v>
      </c>
      <c r="H68" s="20">
        <f t="shared" si="26"/>
        <v>0</v>
      </c>
      <c r="I68" s="4"/>
      <c r="J68" s="4"/>
      <c r="K68" s="4"/>
    </row>
    <row r="69" spans="1:11" s="6" customFormat="1" ht="12.75">
      <c r="A69" s="21" t="s">
        <v>247</v>
      </c>
      <c r="B69" s="19" t="s">
        <v>248</v>
      </c>
      <c r="C69" s="20">
        <f aca="true" t="shared" si="27" ref="C69:H69">+C71+C73+C72+C70</f>
        <v>0</v>
      </c>
      <c r="D69" s="20">
        <f t="shared" si="27"/>
        <v>0</v>
      </c>
      <c r="E69" s="20">
        <f t="shared" si="27"/>
        <v>0</v>
      </c>
      <c r="F69" s="20">
        <f t="shared" si="27"/>
        <v>0</v>
      </c>
      <c r="G69" s="20">
        <f t="shared" si="27"/>
        <v>0</v>
      </c>
      <c r="H69" s="20">
        <f t="shared" si="27"/>
        <v>0</v>
      </c>
      <c r="I69" s="4"/>
      <c r="J69" s="4"/>
      <c r="K69" s="4"/>
    </row>
    <row r="70" spans="1:11" s="6" customFormat="1" ht="12.75">
      <c r="A70" s="21"/>
      <c r="B70" s="32" t="s">
        <v>249</v>
      </c>
      <c r="C70" s="20"/>
      <c r="D70" s="5"/>
      <c r="E70" s="5"/>
      <c r="F70" s="5"/>
      <c r="G70" s="3"/>
      <c r="H70" s="3"/>
      <c r="I70" s="4"/>
      <c r="J70" s="4"/>
      <c r="K70" s="4"/>
    </row>
    <row r="71" spans="1:11" ht="12.75">
      <c r="A71" s="31" t="s">
        <v>250</v>
      </c>
      <c r="B71" s="24" t="s">
        <v>251</v>
      </c>
      <c r="C71" s="23"/>
      <c r="D71" s="5"/>
      <c r="E71" s="5"/>
      <c r="F71" s="5"/>
      <c r="G71" s="3"/>
      <c r="H71" s="3"/>
      <c r="I71" s="4"/>
      <c r="J71" s="4"/>
      <c r="K71" s="4"/>
    </row>
    <row r="72" spans="1:11" ht="12.75">
      <c r="A72" s="31" t="s">
        <v>252</v>
      </c>
      <c r="B72" s="22" t="s">
        <v>253</v>
      </c>
      <c r="C72" s="23"/>
      <c r="D72" s="5"/>
      <c r="E72" s="5"/>
      <c r="F72" s="5"/>
      <c r="G72" s="3"/>
      <c r="H72" s="3"/>
      <c r="I72" s="4"/>
      <c r="J72" s="4"/>
      <c r="K72" s="4"/>
    </row>
    <row r="73" spans="1:11" ht="12.75">
      <c r="A73" s="31" t="s">
        <v>254</v>
      </c>
      <c r="B73" s="24" t="s">
        <v>255</v>
      </c>
      <c r="C73" s="23"/>
      <c r="D73" s="5"/>
      <c r="E73" s="5"/>
      <c r="F73" s="5"/>
      <c r="G73" s="3"/>
      <c r="H73" s="3"/>
      <c r="I73" s="4"/>
      <c r="J73" s="4"/>
      <c r="K73" s="4"/>
    </row>
    <row r="74" spans="1:11" ht="12.75">
      <c r="A74" s="58"/>
      <c r="B74" s="22" t="s">
        <v>256</v>
      </c>
      <c r="C74" s="23"/>
      <c r="D74" s="5"/>
      <c r="E74" s="5"/>
      <c r="F74" s="5"/>
      <c r="G74" s="3"/>
      <c r="H74" s="3"/>
      <c r="I74" s="4"/>
      <c r="J74" s="4"/>
      <c r="K74" s="4"/>
    </row>
    <row r="75" spans="1:11" ht="12.75">
      <c r="A75" s="31" t="s">
        <v>168</v>
      </c>
      <c r="B75" s="19" t="s">
        <v>257</v>
      </c>
      <c r="C75" s="23"/>
      <c r="D75" s="5"/>
      <c r="E75" s="5"/>
      <c r="F75" s="5"/>
      <c r="G75" s="3"/>
      <c r="H75" s="3"/>
      <c r="I75" s="4"/>
      <c r="J75" s="4"/>
      <c r="K75" s="4"/>
    </row>
    <row r="76" spans="1:11" ht="12.75">
      <c r="A76" s="31" t="s">
        <v>258</v>
      </c>
      <c r="B76" s="19" t="s">
        <v>259</v>
      </c>
      <c r="C76" s="18">
        <f aca="true" t="shared" si="28" ref="C76:H76">+C35-C78+C22+C67+C164+C65</f>
        <v>0</v>
      </c>
      <c r="D76" s="18">
        <f t="shared" si="28"/>
        <v>24206400</v>
      </c>
      <c r="E76" s="18">
        <f t="shared" si="28"/>
        <v>29072160</v>
      </c>
      <c r="F76" s="18">
        <f t="shared" si="28"/>
        <v>28052420</v>
      </c>
      <c r="G76" s="18">
        <f t="shared" si="28"/>
        <v>27937639.78999998</v>
      </c>
      <c r="H76" s="18">
        <f t="shared" si="28"/>
        <v>3812293.750000002</v>
      </c>
      <c r="I76" s="4"/>
      <c r="J76" s="4"/>
      <c r="K76" s="4"/>
    </row>
    <row r="77" spans="1:11" s="60" customFormat="1" ht="11.25" customHeight="1">
      <c r="A77" s="31"/>
      <c r="B77" s="72" t="s">
        <v>364</v>
      </c>
      <c r="C77" s="18"/>
      <c r="D77" s="18"/>
      <c r="E77" s="18"/>
      <c r="F77" s="18"/>
      <c r="G77" s="18"/>
      <c r="H77" s="18"/>
      <c r="I77" s="4"/>
      <c r="J77" s="4"/>
      <c r="K77" s="4"/>
    </row>
    <row r="78" spans="1:11" s="60" customFormat="1" ht="15">
      <c r="A78" s="31"/>
      <c r="B78" s="27" t="s">
        <v>260</v>
      </c>
      <c r="C78" s="33">
        <f aca="true" t="shared" si="29" ref="C78:H78">+C79+C120+C144+C146+C159+C161</f>
        <v>0</v>
      </c>
      <c r="D78" s="33">
        <f t="shared" si="29"/>
        <v>196199400</v>
      </c>
      <c r="E78" s="33">
        <f t="shared" si="29"/>
        <v>190899040</v>
      </c>
      <c r="F78" s="33">
        <f t="shared" si="29"/>
        <v>160672650</v>
      </c>
      <c r="G78" s="33">
        <f t="shared" si="29"/>
        <v>157724887.56</v>
      </c>
      <c r="H78" s="33">
        <f t="shared" si="29"/>
        <v>17796033.22</v>
      </c>
      <c r="I78" s="4"/>
      <c r="J78" s="4"/>
      <c r="K78" s="4"/>
    </row>
    <row r="79" spans="1:11" s="60" customFormat="1" ht="25.5">
      <c r="A79" s="21" t="s">
        <v>261</v>
      </c>
      <c r="B79" s="19" t="s">
        <v>262</v>
      </c>
      <c r="C79" s="20">
        <f aca="true" t="shared" si="30" ref="C79:H79">+C80+C87+C100+C116+C118</f>
        <v>0</v>
      </c>
      <c r="D79" s="20">
        <f t="shared" si="30"/>
        <v>79978360</v>
      </c>
      <c r="E79" s="20">
        <f t="shared" si="30"/>
        <v>74776930</v>
      </c>
      <c r="F79" s="20">
        <f t="shared" si="30"/>
        <v>67085800</v>
      </c>
      <c r="G79" s="20">
        <f t="shared" si="30"/>
        <v>64648093.370000005</v>
      </c>
      <c r="H79" s="20">
        <f t="shared" si="30"/>
        <v>8379078.7700000005</v>
      </c>
      <c r="I79" s="4"/>
      <c r="J79" s="4"/>
      <c r="K79" s="4"/>
    </row>
    <row r="80" spans="1:11" s="60" customFormat="1" ht="12.75">
      <c r="A80" s="31" t="s">
        <v>263</v>
      </c>
      <c r="B80" s="19" t="s">
        <v>264</v>
      </c>
      <c r="C80" s="18">
        <f aca="true" t="shared" si="31" ref="C80:H80">+C81+C84+C85+C82+C83</f>
        <v>0</v>
      </c>
      <c r="D80" s="18">
        <f t="shared" si="31"/>
        <v>39231980</v>
      </c>
      <c r="E80" s="18">
        <f t="shared" si="31"/>
        <v>35353790</v>
      </c>
      <c r="F80" s="18">
        <f t="shared" si="31"/>
        <v>35239970</v>
      </c>
      <c r="G80" s="18">
        <f t="shared" si="31"/>
        <v>35239560.160000004</v>
      </c>
      <c r="H80" s="18">
        <f t="shared" si="31"/>
        <v>4536533.08</v>
      </c>
      <c r="I80" s="4"/>
      <c r="J80" s="4"/>
      <c r="K80" s="4"/>
    </row>
    <row r="81" spans="1:11" s="60" customFormat="1" ht="12.75">
      <c r="A81" s="31"/>
      <c r="B81" s="22" t="s">
        <v>265</v>
      </c>
      <c r="C81" s="23"/>
      <c r="D81" s="5">
        <v>38004000</v>
      </c>
      <c r="E81" s="5">
        <v>34304810</v>
      </c>
      <c r="F81" s="5">
        <v>34304810</v>
      </c>
      <c r="G81" s="3">
        <v>34304809.92</v>
      </c>
      <c r="H81" s="3">
        <v>4430060.97</v>
      </c>
      <c r="I81" s="4"/>
      <c r="J81" s="4"/>
      <c r="K81" s="4"/>
    </row>
    <row r="82" spans="1:11" s="60" customFormat="1" ht="12.75">
      <c r="A82" s="31"/>
      <c r="B82" s="70" t="s">
        <v>377</v>
      </c>
      <c r="C82" s="23"/>
      <c r="D82" s="5"/>
      <c r="E82" s="5"/>
      <c r="F82" s="5"/>
      <c r="G82" s="3"/>
      <c r="H82" s="3"/>
      <c r="I82" s="4"/>
      <c r="J82" s="4"/>
      <c r="K82" s="4"/>
    </row>
    <row r="83" spans="1:11" ht="12.75">
      <c r="A83" s="31"/>
      <c r="B83" s="70" t="s">
        <v>378</v>
      </c>
      <c r="C83" s="23"/>
      <c r="D83" s="5"/>
      <c r="E83" s="5"/>
      <c r="F83" s="5"/>
      <c r="G83" s="3"/>
      <c r="H83" s="3"/>
      <c r="I83" s="4"/>
      <c r="J83" s="4"/>
      <c r="K83" s="4"/>
    </row>
    <row r="84" spans="1:11" ht="12.75">
      <c r="A84" s="31"/>
      <c r="B84" s="22" t="s">
        <v>266</v>
      </c>
      <c r="C84" s="23"/>
      <c r="D84" s="5">
        <v>157980</v>
      </c>
      <c r="E84" s="5">
        <v>157980</v>
      </c>
      <c r="F84" s="5">
        <v>157980</v>
      </c>
      <c r="G84" s="3">
        <v>157980</v>
      </c>
      <c r="H84" s="3">
        <v>6082.9</v>
      </c>
      <c r="I84" s="4"/>
      <c r="J84" s="4"/>
      <c r="K84" s="4"/>
    </row>
    <row r="85" spans="1:11" ht="38.25">
      <c r="A85" s="31"/>
      <c r="B85" s="22" t="s">
        <v>375</v>
      </c>
      <c r="C85" s="23"/>
      <c r="D85" s="5">
        <v>1070000</v>
      </c>
      <c r="E85" s="5">
        <v>891000</v>
      </c>
      <c r="F85" s="5">
        <v>777180</v>
      </c>
      <c r="G85" s="3">
        <v>776770.24</v>
      </c>
      <c r="H85" s="3">
        <v>100389.21</v>
      </c>
      <c r="I85" s="4"/>
      <c r="J85" s="4"/>
      <c r="K85" s="4"/>
    </row>
    <row r="86" spans="1:11" ht="12.75">
      <c r="A86" s="31"/>
      <c r="B86" s="22" t="s">
        <v>364</v>
      </c>
      <c r="C86" s="23"/>
      <c r="D86" s="5"/>
      <c r="E86" s="5"/>
      <c r="F86" s="5"/>
      <c r="G86" s="3">
        <v>-51533.05</v>
      </c>
      <c r="H86" s="3">
        <v>-8597.05</v>
      </c>
      <c r="I86" s="4"/>
      <c r="J86" s="4"/>
      <c r="K86" s="4"/>
    </row>
    <row r="87" spans="1:11" ht="25.5">
      <c r="A87" s="31" t="s">
        <v>267</v>
      </c>
      <c r="B87" s="19" t="s">
        <v>268</v>
      </c>
      <c r="C87" s="23">
        <f aca="true" t="shared" si="32" ref="C87:H87">C88+C89+C90+C91+C92+C93+C95+C94+C96</f>
        <v>0</v>
      </c>
      <c r="D87" s="23">
        <f t="shared" si="32"/>
        <v>26201550</v>
      </c>
      <c r="E87" s="23">
        <f t="shared" si="32"/>
        <v>24859100</v>
      </c>
      <c r="F87" s="23">
        <f t="shared" si="32"/>
        <v>19713170</v>
      </c>
      <c r="G87" s="23">
        <f t="shared" si="32"/>
        <v>17672734.18</v>
      </c>
      <c r="H87" s="23">
        <f t="shared" si="32"/>
        <v>2531967.57</v>
      </c>
      <c r="I87" s="4"/>
      <c r="J87" s="4"/>
      <c r="K87" s="4"/>
    </row>
    <row r="88" spans="1:11" s="6" customFormat="1" ht="12.75">
      <c r="A88" s="31"/>
      <c r="B88" s="38" t="s">
        <v>269</v>
      </c>
      <c r="C88" s="23"/>
      <c r="D88" s="48">
        <v>31630</v>
      </c>
      <c r="E88" s="5">
        <v>34680</v>
      </c>
      <c r="F88" s="5">
        <v>28320</v>
      </c>
      <c r="G88" s="5">
        <v>27334.85</v>
      </c>
      <c r="H88" s="5">
        <v>4547.33</v>
      </c>
      <c r="I88" s="4"/>
      <c r="J88" s="4"/>
      <c r="K88" s="4"/>
    </row>
    <row r="89" spans="1:11" ht="12.75">
      <c r="A89" s="31"/>
      <c r="B89" s="38" t="s">
        <v>270</v>
      </c>
      <c r="C89" s="23"/>
      <c r="D89" s="48"/>
      <c r="E89" s="5"/>
      <c r="F89" s="5"/>
      <c r="G89" s="3"/>
      <c r="H89" s="3"/>
      <c r="I89" s="4"/>
      <c r="J89" s="4"/>
      <c r="K89" s="4"/>
    </row>
    <row r="90" spans="1:11" ht="12.75">
      <c r="A90" s="31"/>
      <c r="B90" s="38" t="s">
        <v>271</v>
      </c>
      <c r="C90" s="23"/>
      <c r="D90" s="48"/>
      <c r="E90" s="5"/>
      <c r="F90" s="5"/>
      <c r="G90" s="3"/>
      <c r="H90" s="3"/>
      <c r="I90" s="4"/>
      <c r="J90" s="4"/>
      <c r="K90" s="4"/>
    </row>
    <row r="91" spans="1:11" ht="12.75">
      <c r="A91" s="31"/>
      <c r="B91" s="38" t="s">
        <v>272</v>
      </c>
      <c r="C91" s="23"/>
      <c r="D91" s="48">
        <v>10379780</v>
      </c>
      <c r="E91" s="5">
        <v>10412190</v>
      </c>
      <c r="F91" s="5">
        <v>9465550</v>
      </c>
      <c r="G91" s="3">
        <v>9465544.96</v>
      </c>
      <c r="H91" s="3">
        <v>1531076.99</v>
      </c>
      <c r="I91" s="4"/>
      <c r="J91" s="4"/>
      <c r="K91" s="4"/>
    </row>
    <row r="92" spans="1:11" ht="12.75">
      <c r="A92" s="31"/>
      <c r="B92" s="42" t="s">
        <v>273</v>
      </c>
      <c r="C92" s="23"/>
      <c r="D92" s="49">
        <v>23960</v>
      </c>
      <c r="E92" s="5">
        <v>36570</v>
      </c>
      <c r="F92" s="5">
        <v>36570</v>
      </c>
      <c r="G92" s="3">
        <v>36509.29</v>
      </c>
      <c r="H92" s="3">
        <v>2022.39</v>
      </c>
      <c r="I92" s="4"/>
      <c r="J92" s="4"/>
      <c r="K92" s="4"/>
    </row>
    <row r="93" spans="1:11" ht="25.5">
      <c r="A93" s="31"/>
      <c r="B93" s="38" t="s">
        <v>274</v>
      </c>
      <c r="C93" s="23"/>
      <c r="D93" s="48">
        <v>652160</v>
      </c>
      <c r="E93" s="5">
        <v>624870</v>
      </c>
      <c r="F93" s="5">
        <v>535730</v>
      </c>
      <c r="G93" s="3">
        <v>535714.76</v>
      </c>
      <c r="H93" s="3">
        <v>64027</v>
      </c>
      <c r="I93" s="4"/>
      <c r="J93" s="4"/>
      <c r="K93" s="4"/>
    </row>
    <row r="94" spans="1:11" ht="12.75">
      <c r="A94" s="31"/>
      <c r="B94" s="43" t="s">
        <v>275</v>
      </c>
      <c r="C94" s="23"/>
      <c r="D94" s="50"/>
      <c r="E94" s="5"/>
      <c r="F94" s="5"/>
      <c r="G94" s="3"/>
      <c r="H94" s="3"/>
      <c r="I94" s="4"/>
      <c r="J94" s="4"/>
      <c r="K94" s="4"/>
    </row>
    <row r="95" spans="1:11" ht="12.75">
      <c r="A95" s="31"/>
      <c r="B95" s="38" t="s">
        <v>370</v>
      </c>
      <c r="C95" s="23"/>
      <c r="D95" s="23">
        <v>10032640</v>
      </c>
      <c r="E95" s="23">
        <v>9548330</v>
      </c>
      <c r="F95" s="23">
        <v>6862160</v>
      </c>
      <c r="G95" s="23">
        <v>6344035.96</v>
      </c>
      <c r="H95" s="23">
        <v>648286.27</v>
      </c>
      <c r="I95" s="4"/>
      <c r="J95" s="4"/>
      <c r="K95" s="4"/>
    </row>
    <row r="96" spans="1:11" ht="25.5">
      <c r="A96" s="31"/>
      <c r="B96" s="71" t="s">
        <v>371</v>
      </c>
      <c r="C96" s="23">
        <f aca="true" t="shared" si="33" ref="C96:H96">C97+C98</f>
        <v>0</v>
      </c>
      <c r="D96" s="23">
        <f t="shared" si="33"/>
        <v>5081380</v>
      </c>
      <c r="E96" s="23">
        <f t="shared" si="33"/>
        <v>4202460</v>
      </c>
      <c r="F96" s="23">
        <f t="shared" si="33"/>
        <v>2784840</v>
      </c>
      <c r="G96" s="23">
        <f t="shared" si="33"/>
        <v>1263594.36</v>
      </c>
      <c r="H96" s="23">
        <f t="shared" si="33"/>
        <v>282007.59</v>
      </c>
      <c r="I96" s="4"/>
      <c r="J96" s="4"/>
      <c r="K96" s="4"/>
    </row>
    <row r="97" spans="1:11" ht="25.5">
      <c r="A97" s="31"/>
      <c r="B97" s="43" t="s">
        <v>372</v>
      </c>
      <c r="C97" s="23"/>
      <c r="D97" s="75">
        <v>5081380</v>
      </c>
      <c r="E97" s="5">
        <v>4202460</v>
      </c>
      <c r="F97" s="5">
        <v>2784840</v>
      </c>
      <c r="G97" s="3">
        <v>1263594.36</v>
      </c>
      <c r="H97" s="3">
        <v>282007.59</v>
      </c>
      <c r="I97" s="4"/>
      <c r="J97" s="4"/>
      <c r="K97" s="4"/>
    </row>
    <row r="98" spans="1:11" ht="12.75">
      <c r="A98" s="31"/>
      <c r="B98" s="43" t="s">
        <v>373</v>
      </c>
      <c r="C98" s="23"/>
      <c r="D98" s="50"/>
      <c r="E98" s="5"/>
      <c r="F98" s="5"/>
      <c r="G98" s="3"/>
      <c r="H98" s="3"/>
      <c r="I98" s="4"/>
      <c r="J98" s="4"/>
      <c r="K98" s="4"/>
    </row>
    <row r="99" spans="1:11" ht="12.75">
      <c r="A99" s="31"/>
      <c r="B99" s="43" t="s">
        <v>364</v>
      </c>
      <c r="C99" s="23"/>
      <c r="D99" s="50"/>
      <c r="E99" s="5"/>
      <c r="F99" s="5"/>
      <c r="G99" s="3"/>
      <c r="H99" s="3"/>
      <c r="I99" s="4"/>
      <c r="J99" s="4"/>
      <c r="K99" s="4"/>
    </row>
    <row r="100" spans="1:11" ht="25.5">
      <c r="A100" s="31" t="s">
        <v>276</v>
      </c>
      <c r="B100" s="19" t="s">
        <v>277</v>
      </c>
      <c r="C100" s="23">
        <f aca="true" t="shared" si="34" ref="C100:H100">C101+C102+C103+C104+C105+C106+C107+C108+C109+C110</f>
        <v>0</v>
      </c>
      <c r="D100" s="23">
        <f t="shared" si="34"/>
        <v>2078640</v>
      </c>
      <c r="E100" s="23">
        <f t="shared" si="34"/>
        <v>2087850</v>
      </c>
      <c r="F100" s="23">
        <f t="shared" si="34"/>
        <v>1583170</v>
      </c>
      <c r="G100" s="23">
        <f t="shared" si="34"/>
        <v>1576646.3</v>
      </c>
      <c r="H100" s="23">
        <f t="shared" si="34"/>
        <v>224474.4</v>
      </c>
      <c r="I100" s="4"/>
      <c r="J100" s="4"/>
      <c r="K100" s="4"/>
    </row>
    <row r="101" spans="1:11" ht="12.75">
      <c r="A101" s="31"/>
      <c r="B101" s="38" t="s">
        <v>272</v>
      </c>
      <c r="C101" s="23"/>
      <c r="D101" s="48">
        <v>1970920</v>
      </c>
      <c r="E101" s="5">
        <v>1962130</v>
      </c>
      <c r="F101" s="5">
        <v>1474280</v>
      </c>
      <c r="G101" s="3">
        <v>1474273.5</v>
      </c>
      <c r="H101" s="3">
        <v>214446.4</v>
      </c>
      <c r="I101" s="4"/>
      <c r="J101" s="4"/>
      <c r="K101" s="4"/>
    </row>
    <row r="102" spans="1:11" ht="25.5">
      <c r="A102" s="31"/>
      <c r="B102" s="44" t="s">
        <v>278</v>
      </c>
      <c r="C102" s="23"/>
      <c r="D102" s="51"/>
      <c r="E102" s="5"/>
      <c r="F102" s="5"/>
      <c r="G102" s="3"/>
      <c r="H102" s="3"/>
      <c r="I102" s="4"/>
      <c r="J102" s="4"/>
      <c r="K102" s="4"/>
    </row>
    <row r="103" spans="1:11" ht="12.75">
      <c r="A103" s="31"/>
      <c r="B103" s="45" t="s">
        <v>279</v>
      </c>
      <c r="C103" s="23"/>
      <c r="D103" s="52">
        <v>107720</v>
      </c>
      <c r="E103" s="5">
        <v>125720</v>
      </c>
      <c r="F103" s="5">
        <v>108890</v>
      </c>
      <c r="G103" s="3">
        <v>102372.8</v>
      </c>
      <c r="H103" s="3">
        <v>10028</v>
      </c>
      <c r="I103" s="4"/>
      <c r="J103" s="4"/>
      <c r="K103" s="4"/>
    </row>
    <row r="104" spans="1:11" ht="25.5">
      <c r="A104" s="31"/>
      <c r="B104" s="45" t="s">
        <v>280</v>
      </c>
      <c r="C104" s="23"/>
      <c r="D104" s="52"/>
      <c r="E104" s="5"/>
      <c r="F104" s="5"/>
      <c r="G104" s="3"/>
      <c r="H104" s="3"/>
      <c r="I104" s="4"/>
      <c r="J104" s="4"/>
      <c r="K104" s="4"/>
    </row>
    <row r="105" spans="1:11" ht="12.75">
      <c r="A105" s="31"/>
      <c r="B105" s="45" t="s">
        <v>281</v>
      </c>
      <c r="C105" s="23"/>
      <c r="D105" s="52"/>
      <c r="E105" s="5"/>
      <c r="F105" s="5"/>
      <c r="G105" s="3"/>
      <c r="H105" s="3"/>
      <c r="I105" s="4"/>
      <c r="J105" s="4"/>
      <c r="K105" s="4"/>
    </row>
    <row r="106" spans="1:254" s="6" customFormat="1" ht="12.75">
      <c r="A106" s="31"/>
      <c r="B106" s="38" t="s">
        <v>269</v>
      </c>
      <c r="C106" s="23"/>
      <c r="D106" s="48"/>
      <c r="E106" s="5"/>
      <c r="F106" s="5"/>
      <c r="G106" s="3"/>
      <c r="H106" s="3"/>
      <c r="I106" s="4"/>
      <c r="J106" s="4"/>
      <c r="K106" s="4"/>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row>
    <row r="107" spans="1:254" s="6" customFormat="1" ht="12.75">
      <c r="A107" s="31"/>
      <c r="B107" s="45" t="s">
        <v>282</v>
      </c>
      <c r="C107" s="23"/>
      <c r="D107" s="52"/>
      <c r="E107" s="5"/>
      <c r="F107" s="5"/>
      <c r="G107" s="34"/>
      <c r="H107" s="34"/>
      <c r="I107" s="4"/>
      <c r="J107" s="4"/>
      <c r="K107" s="4"/>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row>
    <row r="108" spans="1:11" s="6" customFormat="1" ht="12.75">
      <c r="A108" s="31"/>
      <c r="B108" s="45" t="s">
        <v>283</v>
      </c>
      <c r="C108" s="23"/>
      <c r="D108" s="52"/>
      <c r="E108" s="5"/>
      <c r="F108" s="5"/>
      <c r="G108" s="34"/>
      <c r="H108" s="34"/>
      <c r="I108" s="4"/>
      <c r="J108" s="4"/>
      <c r="K108" s="4"/>
    </row>
    <row r="109" spans="1:11" s="6" customFormat="1" ht="25.5">
      <c r="A109" s="31"/>
      <c r="B109" s="45" t="s">
        <v>346</v>
      </c>
      <c r="C109" s="23"/>
      <c r="D109" s="52"/>
      <c r="E109" s="5"/>
      <c r="F109" s="5"/>
      <c r="G109" s="34"/>
      <c r="H109" s="34"/>
      <c r="I109" s="4"/>
      <c r="J109" s="4"/>
      <c r="K109" s="4"/>
    </row>
    <row r="110" spans="1:254" ht="25.5">
      <c r="A110" s="31"/>
      <c r="B110" s="45" t="s">
        <v>347</v>
      </c>
      <c r="C110" s="23">
        <f aca="true" t="shared" si="35" ref="C110:H110">C111+C112+C113+C114</f>
        <v>0</v>
      </c>
      <c r="D110" s="23">
        <f t="shared" si="35"/>
        <v>0</v>
      </c>
      <c r="E110" s="23">
        <f t="shared" si="35"/>
        <v>0</v>
      </c>
      <c r="F110" s="23">
        <f t="shared" si="35"/>
        <v>0</v>
      </c>
      <c r="G110" s="23">
        <f t="shared" si="35"/>
        <v>0</v>
      </c>
      <c r="H110" s="23">
        <f t="shared" si="35"/>
        <v>0</v>
      </c>
      <c r="I110" s="4"/>
      <c r="J110" s="4"/>
      <c r="K110" s="4"/>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row>
    <row r="111" spans="1:11" s="6" customFormat="1" ht="12.75">
      <c r="A111" s="31"/>
      <c r="B111" s="45" t="s">
        <v>307</v>
      </c>
      <c r="C111" s="23"/>
      <c r="D111" s="52"/>
      <c r="E111" s="5"/>
      <c r="F111" s="5"/>
      <c r="G111" s="34"/>
      <c r="H111" s="34"/>
      <c r="I111" s="4"/>
      <c r="J111" s="4"/>
      <c r="K111" s="4"/>
    </row>
    <row r="112" spans="1:11" s="6" customFormat="1" ht="25.5">
      <c r="A112" s="31"/>
      <c r="B112" s="45" t="s">
        <v>308</v>
      </c>
      <c r="C112" s="23"/>
      <c r="D112" s="52"/>
      <c r="E112" s="5"/>
      <c r="F112" s="5"/>
      <c r="G112" s="34"/>
      <c r="H112" s="34"/>
      <c r="I112" s="4"/>
      <c r="J112" s="4"/>
      <c r="K112" s="4"/>
    </row>
    <row r="113" spans="1:11" s="6" customFormat="1" ht="25.5">
      <c r="A113" s="31"/>
      <c r="B113" s="46" t="s">
        <v>309</v>
      </c>
      <c r="C113" s="23"/>
      <c r="D113" s="53"/>
      <c r="E113" s="5"/>
      <c r="F113" s="5"/>
      <c r="G113" s="34"/>
      <c r="H113" s="34"/>
      <c r="I113" s="4"/>
      <c r="J113" s="4"/>
      <c r="K113" s="4"/>
    </row>
    <row r="114" spans="1:11" s="6" customFormat="1" ht="25.5">
      <c r="A114" s="31"/>
      <c r="B114" s="46" t="s">
        <v>310</v>
      </c>
      <c r="C114" s="23"/>
      <c r="D114" s="53"/>
      <c r="E114" s="5"/>
      <c r="F114" s="5"/>
      <c r="G114" s="34"/>
      <c r="H114" s="34"/>
      <c r="I114" s="4"/>
      <c r="J114" s="4"/>
      <c r="K114" s="4"/>
    </row>
    <row r="115" spans="1:11" s="6" customFormat="1" ht="12.75">
      <c r="A115" s="31"/>
      <c r="B115" s="46" t="s">
        <v>364</v>
      </c>
      <c r="C115" s="23"/>
      <c r="D115" s="53"/>
      <c r="E115" s="5"/>
      <c r="F115" s="5"/>
      <c r="G115" s="34"/>
      <c r="H115" s="34"/>
      <c r="I115" s="4"/>
      <c r="J115" s="4"/>
      <c r="K115" s="4"/>
    </row>
    <row r="116" spans="1:11" s="6" customFormat="1" ht="12.75">
      <c r="A116" s="31" t="s">
        <v>284</v>
      </c>
      <c r="B116" s="62" t="s">
        <v>343</v>
      </c>
      <c r="C116" s="18"/>
      <c r="D116" s="5">
        <v>10233190</v>
      </c>
      <c r="E116" s="5">
        <v>10233190</v>
      </c>
      <c r="F116" s="5">
        <v>8852440</v>
      </c>
      <c r="G116" s="5">
        <v>8462164.74</v>
      </c>
      <c r="H116" s="5">
        <v>995919</v>
      </c>
      <c r="I116" s="4"/>
      <c r="J116" s="4"/>
      <c r="K116" s="4"/>
    </row>
    <row r="117" spans="1:254" s="6" customFormat="1" ht="12.75">
      <c r="A117" s="31"/>
      <c r="B117" s="62" t="s">
        <v>364</v>
      </c>
      <c r="C117" s="18"/>
      <c r="D117" s="5"/>
      <c r="E117" s="5"/>
      <c r="F117" s="5"/>
      <c r="G117" s="5"/>
      <c r="H117" s="5"/>
      <c r="I117" s="4"/>
      <c r="J117" s="4"/>
      <c r="K117" s="4"/>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row>
    <row r="118" spans="1:11" s="6" customFormat="1" ht="12.75">
      <c r="A118" s="31" t="s">
        <v>285</v>
      </c>
      <c r="B118" s="24" t="s">
        <v>344</v>
      </c>
      <c r="C118" s="23"/>
      <c r="D118" s="5">
        <v>2233000</v>
      </c>
      <c r="E118" s="5">
        <v>2243000</v>
      </c>
      <c r="F118" s="5">
        <v>1697050</v>
      </c>
      <c r="G118" s="30">
        <v>1696987.99</v>
      </c>
      <c r="H118" s="30">
        <v>90184.72</v>
      </c>
      <c r="I118" s="4"/>
      <c r="J118" s="4"/>
      <c r="K118" s="4"/>
    </row>
    <row r="119" spans="1:11" s="6" customFormat="1" ht="12.75">
      <c r="A119" s="31"/>
      <c r="B119" s="24" t="s">
        <v>364</v>
      </c>
      <c r="C119" s="23"/>
      <c r="D119" s="5"/>
      <c r="E119" s="5"/>
      <c r="F119" s="5"/>
      <c r="G119" s="30">
        <v>-8702.6</v>
      </c>
      <c r="H119" s="30"/>
      <c r="I119" s="4"/>
      <c r="J119" s="4"/>
      <c r="K119" s="4"/>
    </row>
    <row r="120" spans="1:11" s="6" customFormat="1" ht="12.75">
      <c r="A120" s="21" t="s">
        <v>286</v>
      </c>
      <c r="B120" s="19" t="s">
        <v>287</v>
      </c>
      <c r="C120" s="20">
        <f aca="true" t="shared" si="36" ref="C120:H120">+C121+C125+C129+C133+C139</f>
        <v>0</v>
      </c>
      <c r="D120" s="20">
        <f t="shared" si="36"/>
        <v>33983870</v>
      </c>
      <c r="E120" s="20">
        <f t="shared" si="36"/>
        <v>33984940</v>
      </c>
      <c r="F120" s="20">
        <f t="shared" si="36"/>
        <v>26237280</v>
      </c>
      <c r="G120" s="20">
        <f t="shared" si="36"/>
        <v>26180627.110000003</v>
      </c>
      <c r="H120" s="20">
        <f t="shared" si="36"/>
        <v>2770641.0399999996</v>
      </c>
      <c r="I120" s="4"/>
      <c r="J120" s="4"/>
      <c r="K120" s="4"/>
    </row>
    <row r="121" spans="1:11" s="6" customFormat="1" ht="12.75">
      <c r="A121" s="21" t="s">
        <v>288</v>
      </c>
      <c r="B121" s="19" t="s">
        <v>289</v>
      </c>
      <c r="C121" s="18">
        <f aca="true" t="shared" si="37" ref="C121:H121">+C122+C123</f>
        <v>0</v>
      </c>
      <c r="D121" s="18">
        <f t="shared" si="37"/>
        <v>21603000</v>
      </c>
      <c r="E121" s="18">
        <f t="shared" si="37"/>
        <v>21603000</v>
      </c>
      <c r="F121" s="18">
        <f t="shared" si="37"/>
        <v>16585300</v>
      </c>
      <c r="G121" s="18">
        <f t="shared" si="37"/>
        <v>16535331.18</v>
      </c>
      <c r="H121" s="18">
        <f t="shared" si="37"/>
        <v>1881176.27</v>
      </c>
      <c r="I121" s="4"/>
      <c r="J121" s="4"/>
      <c r="K121" s="4"/>
    </row>
    <row r="122" spans="1:254" ht="12.75">
      <c r="A122" s="31"/>
      <c r="B122" s="35" t="s">
        <v>290</v>
      </c>
      <c r="C122" s="23"/>
      <c r="D122" s="5">
        <v>21093000</v>
      </c>
      <c r="E122" s="5">
        <v>21093000</v>
      </c>
      <c r="F122" s="5">
        <v>16168340</v>
      </c>
      <c r="G122" s="5">
        <v>16126358.06</v>
      </c>
      <c r="H122" s="5">
        <v>1834160.03</v>
      </c>
      <c r="I122" s="4"/>
      <c r="J122" s="4"/>
      <c r="K122" s="4"/>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row>
    <row r="123" spans="1:254" ht="12.75">
      <c r="A123" s="31"/>
      <c r="B123" s="35" t="s">
        <v>291</v>
      </c>
      <c r="C123" s="23"/>
      <c r="D123" s="5">
        <v>510000</v>
      </c>
      <c r="E123" s="5">
        <v>510000</v>
      </c>
      <c r="F123" s="5">
        <v>416960</v>
      </c>
      <c r="G123" s="32">
        <v>408973.12</v>
      </c>
      <c r="H123" s="32">
        <v>47016.24</v>
      </c>
      <c r="I123" s="4"/>
      <c r="J123" s="4"/>
      <c r="K123" s="4"/>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row>
    <row r="124" spans="1:254" ht="12.75">
      <c r="A124" s="31"/>
      <c r="B124" s="35" t="s">
        <v>364</v>
      </c>
      <c r="C124" s="23"/>
      <c r="D124" s="5"/>
      <c r="E124" s="5"/>
      <c r="F124" s="5"/>
      <c r="G124" s="32">
        <v>-1913.97</v>
      </c>
      <c r="H124" s="32">
        <v>-415.64</v>
      </c>
      <c r="I124" s="4"/>
      <c r="J124" s="4"/>
      <c r="K124" s="4"/>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row>
    <row r="125" spans="1:254" ht="12.75">
      <c r="A125" s="31" t="s">
        <v>292</v>
      </c>
      <c r="B125" s="36" t="s">
        <v>293</v>
      </c>
      <c r="C125" s="23">
        <f aca="true" t="shared" si="38" ref="C125:H125">C126+C127</f>
        <v>0</v>
      </c>
      <c r="D125" s="23">
        <f t="shared" si="38"/>
        <v>6432000</v>
      </c>
      <c r="E125" s="23">
        <f t="shared" si="38"/>
        <v>6432000</v>
      </c>
      <c r="F125" s="23">
        <f t="shared" si="38"/>
        <v>5304040</v>
      </c>
      <c r="G125" s="23">
        <f t="shared" si="38"/>
        <v>5303892.42</v>
      </c>
      <c r="H125" s="23">
        <f t="shared" si="38"/>
        <v>582924.32</v>
      </c>
      <c r="I125" s="4"/>
      <c r="J125" s="4"/>
      <c r="K125" s="4"/>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row>
    <row r="126" spans="1:254" ht="15">
      <c r="A126" s="31"/>
      <c r="B126" s="54" t="s">
        <v>265</v>
      </c>
      <c r="C126" s="23"/>
      <c r="D126" s="5">
        <v>6432000</v>
      </c>
      <c r="E126" s="5">
        <v>6432000</v>
      </c>
      <c r="F126" s="5">
        <v>5304040</v>
      </c>
      <c r="G126" s="32">
        <v>5303892.42</v>
      </c>
      <c r="H126" s="32">
        <v>582924.32</v>
      </c>
      <c r="I126" s="4"/>
      <c r="J126" s="4"/>
      <c r="K126" s="4"/>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row>
    <row r="127" spans="1:254" ht="15">
      <c r="A127" s="31"/>
      <c r="B127" s="54" t="s">
        <v>339</v>
      </c>
      <c r="C127" s="23"/>
      <c r="D127" s="5"/>
      <c r="E127" s="5"/>
      <c r="F127" s="5"/>
      <c r="G127" s="32"/>
      <c r="H127" s="32"/>
      <c r="I127" s="4"/>
      <c r="J127" s="4"/>
      <c r="K127" s="4"/>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row>
    <row r="128" spans="1:254" ht="15">
      <c r="A128" s="31"/>
      <c r="B128" s="54" t="s">
        <v>364</v>
      </c>
      <c r="C128" s="23"/>
      <c r="D128" s="5"/>
      <c r="E128" s="5"/>
      <c r="F128" s="5"/>
      <c r="G128" s="32">
        <v>-108.04</v>
      </c>
      <c r="H128" s="32"/>
      <c r="I128" s="4"/>
      <c r="J128" s="4"/>
      <c r="K128" s="4"/>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row>
    <row r="129" spans="1:11" s="6" customFormat="1" ht="12.75">
      <c r="A129" s="21" t="s">
        <v>294</v>
      </c>
      <c r="B129" s="37" t="s">
        <v>295</v>
      </c>
      <c r="C129" s="23">
        <f aca="true" t="shared" si="39" ref="C129:H129">+C130+C131</f>
        <v>0</v>
      </c>
      <c r="D129" s="23">
        <f t="shared" si="39"/>
        <v>668000</v>
      </c>
      <c r="E129" s="23">
        <f t="shared" si="39"/>
        <v>668000</v>
      </c>
      <c r="F129" s="23">
        <f t="shared" si="39"/>
        <v>497330</v>
      </c>
      <c r="G129" s="23">
        <f t="shared" si="39"/>
        <v>491067.51</v>
      </c>
      <c r="H129" s="23">
        <f t="shared" si="39"/>
        <v>53569.4</v>
      </c>
      <c r="I129" s="4"/>
      <c r="J129" s="4"/>
      <c r="K129" s="4"/>
    </row>
    <row r="130" spans="1:254" ht="12.75">
      <c r="A130" s="31"/>
      <c r="B130" s="35" t="s">
        <v>290</v>
      </c>
      <c r="C130" s="23"/>
      <c r="D130" s="5">
        <v>668000</v>
      </c>
      <c r="E130" s="5">
        <v>668000</v>
      </c>
      <c r="F130" s="5">
        <v>497330</v>
      </c>
      <c r="G130" s="3">
        <v>491067.51</v>
      </c>
      <c r="H130" s="3">
        <v>53569.4</v>
      </c>
      <c r="I130" s="4"/>
      <c r="J130" s="4"/>
      <c r="K130" s="4"/>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row>
    <row r="131" spans="1:31" ht="25.5">
      <c r="A131" s="31"/>
      <c r="B131" s="35" t="s">
        <v>296</v>
      </c>
      <c r="C131" s="23"/>
      <c r="D131" s="5"/>
      <c r="E131" s="5"/>
      <c r="F131" s="5"/>
      <c r="G131" s="3"/>
      <c r="H131" s="3"/>
      <c r="I131" s="10"/>
      <c r="J131" s="4"/>
      <c r="K131" s="4"/>
      <c r="L131" s="10"/>
      <c r="M131" s="10"/>
      <c r="N131" s="10"/>
      <c r="O131" s="10"/>
      <c r="P131" s="10"/>
      <c r="Q131" s="10"/>
      <c r="R131" s="10"/>
      <c r="S131" s="10"/>
      <c r="T131" s="10"/>
      <c r="U131" s="10"/>
      <c r="V131" s="10"/>
      <c r="W131" s="10"/>
      <c r="X131" s="10"/>
      <c r="Y131" s="10"/>
      <c r="Z131" s="10"/>
      <c r="AA131" s="10"/>
      <c r="AB131" s="10"/>
      <c r="AC131" s="10"/>
      <c r="AD131" s="10"/>
      <c r="AE131" s="10"/>
    </row>
    <row r="132" spans="1:31" ht="12.75">
      <c r="A132" s="31"/>
      <c r="B132" s="35" t="s">
        <v>364</v>
      </c>
      <c r="C132" s="23"/>
      <c r="D132" s="5"/>
      <c r="E132" s="5"/>
      <c r="F132" s="5"/>
      <c r="G132" s="3"/>
      <c r="H132" s="3"/>
      <c r="I132" s="10"/>
      <c r="J132" s="4"/>
      <c r="K132" s="4"/>
      <c r="L132" s="10"/>
      <c r="M132" s="10"/>
      <c r="N132" s="10"/>
      <c r="O132" s="10"/>
      <c r="P132" s="10"/>
      <c r="Q132" s="10"/>
      <c r="R132" s="10"/>
      <c r="S132" s="10"/>
      <c r="T132" s="10"/>
      <c r="U132" s="10"/>
      <c r="V132" s="10"/>
      <c r="W132" s="10"/>
      <c r="X132" s="10"/>
      <c r="Y132" s="10"/>
      <c r="Z132" s="10"/>
      <c r="AA132" s="10"/>
      <c r="AB132" s="10"/>
      <c r="AC132" s="10"/>
      <c r="AD132" s="10"/>
      <c r="AE132" s="10"/>
    </row>
    <row r="133" spans="1:11" ht="12.75">
      <c r="A133" s="21" t="s">
        <v>297</v>
      </c>
      <c r="B133" s="37" t="s">
        <v>298</v>
      </c>
      <c r="C133" s="18">
        <f aca="true" t="shared" si="40" ref="C133:H133">+C134+C135+C136+C137</f>
        <v>0</v>
      </c>
      <c r="D133" s="18">
        <f t="shared" si="40"/>
        <v>3961870</v>
      </c>
      <c r="E133" s="18">
        <f t="shared" si="40"/>
        <v>3962940</v>
      </c>
      <c r="F133" s="18">
        <f t="shared" si="40"/>
        <v>2883830</v>
      </c>
      <c r="G133" s="18">
        <f t="shared" si="40"/>
        <v>2883580</v>
      </c>
      <c r="H133" s="18">
        <f t="shared" si="40"/>
        <v>118180.07</v>
      </c>
      <c r="I133" s="4"/>
      <c r="J133" s="4"/>
      <c r="K133" s="4"/>
    </row>
    <row r="134" spans="1:11" ht="12.75">
      <c r="A134" s="31"/>
      <c r="B134" s="22" t="s">
        <v>335</v>
      </c>
      <c r="C134" s="23"/>
      <c r="D134" s="5">
        <v>3948000</v>
      </c>
      <c r="E134" s="5">
        <v>3948000</v>
      </c>
      <c r="F134" s="5">
        <v>2872330</v>
      </c>
      <c r="G134" s="3">
        <v>2872260</v>
      </c>
      <c r="H134" s="3">
        <v>116893.07</v>
      </c>
      <c r="I134" s="4"/>
      <c r="J134" s="4"/>
      <c r="K134" s="4"/>
    </row>
    <row r="135" spans="1:39" ht="25.5">
      <c r="A135" s="31"/>
      <c r="B135" s="22" t="s">
        <v>336</v>
      </c>
      <c r="C135" s="23"/>
      <c r="D135" s="5"/>
      <c r="E135" s="5"/>
      <c r="F135" s="5"/>
      <c r="G135" s="5"/>
      <c r="H135" s="5"/>
      <c r="I135" s="4"/>
      <c r="J135" s="4"/>
      <c r="K135" s="4"/>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row>
    <row r="136" spans="1:39" ht="25.5">
      <c r="A136" s="31"/>
      <c r="B136" s="22" t="s">
        <v>299</v>
      </c>
      <c r="C136" s="23"/>
      <c r="D136" s="5">
        <v>13870</v>
      </c>
      <c r="E136" s="5">
        <v>14940</v>
      </c>
      <c r="F136" s="5">
        <v>11500</v>
      </c>
      <c r="G136" s="3">
        <v>11320</v>
      </c>
      <c r="H136" s="3">
        <v>1287</v>
      </c>
      <c r="I136" s="4"/>
      <c r="J136" s="4"/>
      <c r="K136" s="4"/>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row>
    <row r="137" spans="1:254" ht="25.5">
      <c r="A137" s="31"/>
      <c r="B137" s="70" t="s">
        <v>379</v>
      </c>
      <c r="C137" s="23"/>
      <c r="D137" s="5"/>
      <c r="E137" s="5"/>
      <c r="F137" s="5"/>
      <c r="G137" s="3"/>
      <c r="H137" s="3"/>
      <c r="I137" s="4"/>
      <c r="J137" s="4"/>
      <c r="K137" s="4"/>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row>
    <row r="138" spans="1:11" ht="12.75">
      <c r="A138" s="31"/>
      <c r="B138" s="22" t="s">
        <v>364</v>
      </c>
      <c r="C138" s="23"/>
      <c r="D138" s="5"/>
      <c r="E138" s="5"/>
      <c r="F138" s="5"/>
      <c r="G138" s="3">
        <v>-403.57</v>
      </c>
      <c r="H138" s="3"/>
      <c r="J138" s="4"/>
      <c r="K138" s="4"/>
    </row>
    <row r="139" spans="1:11" ht="25.5">
      <c r="A139" s="21" t="s">
        <v>300</v>
      </c>
      <c r="B139" s="37" t="s">
        <v>301</v>
      </c>
      <c r="C139" s="23">
        <f aca="true" t="shared" si="41" ref="C139:H139">+C140+C142+C141</f>
        <v>0</v>
      </c>
      <c r="D139" s="23">
        <f t="shared" si="41"/>
        <v>1319000</v>
      </c>
      <c r="E139" s="23">
        <f t="shared" si="41"/>
        <v>1319000</v>
      </c>
      <c r="F139" s="23">
        <f t="shared" si="41"/>
        <v>966780</v>
      </c>
      <c r="G139" s="23">
        <f t="shared" si="41"/>
        <v>966756</v>
      </c>
      <c r="H139" s="23">
        <f t="shared" si="41"/>
        <v>134790.98</v>
      </c>
      <c r="J139" s="4"/>
      <c r="K139" s="4"/>
    </row>
    <row r="140" spans="1:11" ht="12.75">
      <c r="A140" s="21"/>
      <c r="B140" s="35" t="s">
        <v>290</v>
      </c>
      <c r="C140" s="23"/>
      <c r="D140" s="5">
        <v>1319000</v>
      </c>
      <c r="E140" s="5">
        <v>1319000</v>
      </c>
      <c r="F140" s="5">
        <v>966780</v>
      </c>
      <c r="G140" s="3">
        <v>966756</v>
      </c>
      <c r="H140" s="3">
        <v>134790.98</v>
      </c>
      <c r="J140" s="4"/>
      <c r="K140" s="4"/>
    </row>
    <row r="141" spans="1:11" ht="15">
      <c r="A141" s="21"/>
      <c r="B141" s="54" t="s">
        <v>339</v>
      </c>
      <c r="C141" s="23"/>
      <c r="D141" s="5"/>
      <c r="E141" s="5"/>
      <c r="F141" s="5"/>
      <c r="G141" s="3"/>
      <c r="H141" s="3"/>
      <c r="J141" s="4"/>
      <c r="K141" s="4"/>
    </row>
    <row r="142" spans="1:11" ht="25.5">
      <c r="A142" s="31"/>
      <c r="B142" s="35" t="s">
        <v>296</v>
      </c>
      <c r="C142" s="23"/>
      <c r="D142" s="5"/>
      <c r="E142" s="5"/>
      <c r="F142" s="5"/>
      <c r="G142" s="3"/>
      <c r="H142" s="3"/>
      <c r="J142" s="4"/>
      <c r="K142" s="4"/>
    </row>
    <row r="143" spans="1:11" ht="12.75">
      <c r="A143" s="31"/>
      <c r="B143" s="35" t="s">
        <v>364</v>
      </c>
      <c r="C143" s="23"/>
      <c r="D143" s="5"/>
      <c r="E143" s="5"/>
      <c r="F143" s="5"/>
      <c r="G143" s="3"/>
      <c r="H143" s="3"/>
      <c r="J143" s="4"/>
      <c r="K143" s="4"/>
    </row>
    <row r="144" spans="1:11" ht="12.75">
      <c r="A144" s="21" t="s">
        <v>302</v>
      </c>
      <c r="B144" s="19" t="s">
        <v>345</v>
      </c>
      <c r="C144" s="23"/>
      <c r="D144" s="23">
        <v>70000</v>
      </c>
      <c r="E144" s="23">
        <v>60000</v>
      </c>
      <c r="F144" s="23">
        <v>60000</v>
      </c>
      <c r="G144" s="23">
        <v>60000</v>
      </c>
      <c r="H144" s="23">
        <v>6758.1</v>
      </c>
      <c r="J144" s="4"/>
      <c r="K144" s="4"/>
    </row>
    <row r="145" spans="1:11" ht="12.75">
      <c r="A145" s="21"/>
      <c r="B145" s="62" t="s">
        <v>364</v>
      </c>
      <c r="C145" s="23"/>
      <c r="D145" s="23"/>
      <c r="E145" s="23"/>
      <c r="F145" s="23"/>
      <c r="G145" s="23"/>
      <c r="H145" s="23"/>
      <c r="I145" s="10"/>
      <c r="J145" s="4"/>
      <c r="K145" s="4"/>
    </row>
    <row r="146" spans="1:11" ht="12.75">
      <c r="A146" s="21" t="s">
        <v>303</v>
      </c>
      <c r="B146" s="19" t="s">
        <v>304</v>
      </c>
      <c r="C146" s="20">
        <f aca="true" t="shared" si="42" ref="C146:H146">+C147+C154</f>
        <v>0</v>
      </c>
      <c r="D146" s="20">
        <f t="shared" si="42"/>
        <v>79483030</v>
      </c>
      <c r="E146" s="20">
        <f t="shared" si="42"/>
        <v>79393030</v>
      </c>
      <c r="F146" s="20">
        <f t="shared" si="42"/>
        <v>64781050</v>
      </c>
      <c r="G146" s="20">
        <f t="shared" si="42"/>
        <v>64327657.699999996</v>
      </c>
      <c r="H146" s="20">
        <f t="shared" si="42"/>
        <v>6598099.63</v>
      </c>
      <c r="I146" s="10"/>
      <c r="J146" s="4"/>
      <c r="K146" s="4"/>
    </row>
    <row r="147" spans="1:11" ht="12.75">
      <c r="A147" s="31" t="s">
        <v>305</v>
      </c>
      <c r="B147" s="24" t="s">
        <v>306</v>
      </c>
      <c r="C147" s="23">
        <f aca="true" t="shared" si="43" ref="C147:H147">C148+C151+C150+C152+C149</f>
        <v>0</v>
      </c>
      <c r="D147" s="23">
        <f t="shared" si="43"/>
        <v>78235000</v>
      </c>
      <c r="E147" s="23">
        <f t="shared" si="43"/>
        <v>78145000</v>
      </c>
      <c r="F147" s="23">
        <f t="shared" si="43"/>
        <v>63721630</v>
      </c>
      <c r="G147" s="23">
        <f t="shared" si="43"/>
        <v>63268243.33</v>
      </c>
      <c r="H147" s="23">
        <f t="shared" si="43"/>
        <v>6524667.63</v>
      </c>
      <c r="I147" s="10"/>
      <c r="J147" s="4"/>
      <c r="K147" s="4"/>
    </row>
    <row r="148" spans="1:11" ht="12.75">
      <c r="A148" s="31"/>
      <c r="B148" s="22" t="s">
        <v>265</v>
      </c>
      <c r="C148" s="23"/>
      <c r="D148" s="5">
        <v>71830000</v>
      </c>
      <c r="E148" s="5">
        <v>71740000</v>
      </c>
      <c r="F148" s="5">
        <v>57316630</v>
      </c>
      <c r="G148" s="3">
        <v>56863310.22</v>
      </c>
      <c r="H148" s="3">
        <v>6524667.63</v>
      </c>
      <c r="I148" s="10"/>
      <c r="J148" s="4"/>
      <c r="K148" s="4"/>
    </row>
    <row r="149" spans="1:11" ht="15">
      <c r="A149" s="31"/>
      <c r="B149" s="54" t="s">
        <v>339</v>
      </c>
      <c r="C149" s="23"/>
      <c r="D149" s="5">
        <v>6405000</v>
      </c>
      <c r="E149" s="5">
        <v>6405000</v>
      </c>
      <c r="F149" s="5">
        <v>6405000</v>
      </c>
      <c r="G149" s="3">
        <v>6404933.11</v>
      </c>
      <c r="H149" s="3"/>
      <c r="I149" s="10"/>
      <c r="J149" s="4"/>
      <c r="K149" s="4"/>
    </row>
    <row r="150" spans="1:11" ht="51">
      <c r="A150" s="31"/>
      <c r="B150" s="38" t="s">
        <v>361</v>
      </c>
      <c r="C150" s="23"/>
      <c r="D150" s="5"/>
      <c r="E150" s="5"/>
      <c r="F150" s="5"/>
      <c r="G150" s="3"/>
      <c r="H150" s="3"/>
      <c r="I150" s="10"/>
      <c r="J150" s="4"/>
      <c r="K150" s="4"/>
    </row>
    <row r="151" spans="1:11" ht="25.5">
      <c r="A151" s="31"/>
      <c r="B151" s="38" t="s">
        <v>374</v>
      </c>
      <c r="C151" s="23"/>
      <c r="D151" s="23"/>
      <c r="E151" s="23"/>
      <c r="F151" s="23"/>
      <c r="G151" s="23"/>
      <c r="H151" s="23"/>
      <c r="I151" s="10"/>
      <c r="J151" s="4"/>
      <c r="K151" s="4"/>
    </row>
    <row r="152" spans="1:11" ht="12.75">
      <c r="A152" s="31"/>
      <c r="B152" s="47" t="s">
        <v>337</v>
      </c>
      <c r="C152" s="23"/>
      <c r="D152" s="5"/>
      <c r="E152" s="5"/>
      <c r="F152" s="5"/>
      <c r="G152" s="3"/>
      <c r="H152" s="3"/>
      <c r="J152" s="4"/>
      <c r="K152" s="4"/>
    </row>
    <row r="153" spans="1:11" ht="12.75">
      <c r="A153" s="31"/>
      <c r="B153" s="47" t="s">
        <v>364</v>
      </c>
      <c r="C153" s="23"/>
      <c r="D153" s="5"/>
      <c r="E153" s="5"/>
      <c r="F153" s="5"/>
      <c r="G153" s="3">
        <v>-52168.04</v>
      </c>
      <c r="H153" s="3">
        <v>-7751.91</v>
      </c>
      <c r="J153" s="4"/>
      <c r="K153" s="4"/>
    </row>
    <row r="154" spans="1:11" ht="12.75">
      <c r="A154" s="31" t="s">
        <v>311</v>
      </c>
      <c r="B154" s="24" t="s">
        <v>312</v>
      </c>
      <c r="C154" s="23">
        <f aca="true" t="shared" si="44" ref="C154:H154">C155+C156+C157</f>
        <v>0</v>
      </c>
      <c r="D154" s="23">
        <f t="shared" si="44"/>
        <v>1248030</v>
      </c>
      <c r="E154" s="23">
        <f t="shared" si="44"/>
        <v>1248030</v>
      </c>
      <c r="F154" s="23">
        <f t="shared" si="44"/>
        <v>1059420</v>
      </c>
      <c r="G154" s="23">
        <f t="shared" si="44"/>
        <v>1059414.37</v>
      </c>
      <c r="H154" s="23">
        <f t="shared" si="44"/>
        <v>73432</v>
      </c>
      <c r="J154" s="4"/>
      <c r="K154" s="4"/>
    </row>
    <row r="155" spans="1:11" ht="15">
      <c r="A155" s="31"/>
      <c r="B155" s="54" t="s">
        <v>265</v>
      </c>
      <c r="C155" s="23"/>
      <c r="D155" s="5">
        <v>1144000</v>
      </c>
      <c r="E155" s="5">
        <v>1144000</v>
      </c>
      <c r="F155" s="5">
        <v>955390</v>
      </c>
      <c r="G155" s="5">
        <v>955390</v>
      </c>
      <c r="H155" s="5">
        <v>73432</v>
      </c>
      <c r="J155" s="4"/>
      <c r="K155" s="4"/>
    </row>
    <row r="156" spans="1:11" ht="13.5" customHeight="1">
      <c r="A156" s="31"/>
      <c r="B156" s="54" t="s">
        <v>339</v>
      </c>
      <c r="C156" s="23"/>
      <c r="D156" s="5">
        <v>104030</v>
      </c>
      <c r="E156" s="5">
        <v>104030</v>
      </c>
      <c r="F156" s="5">
        <v>104030</v>
      </c>
      <c r="G156" s="5">
        <v>104024.37</v>
      </c>
      <c r="H156" s="5"/>
      <c r="J156" s="4"/>
      <c r="K156" s="4"/>
    </row>
    <row r="157" spans="1:11" ht="13.5" customHeight="1">
      <c r="A157" s="31"/>
      <c r="B157" s="54" t="s">
        <v>360</v>
      </c>
      <c r="C157" s="23"/>
      <c r="D157" s="5"/>
      <c r="E157" s="5"/>
      <c r="F157" s="5"/>
      <c r="G157" s="5"/>
      <c r="H157" s="5"/>
      <c r="J157" s="4"/>
      <c r="K157" s="4"/>
    </row>
    <row r="158" spans="1:11" ht="15">
      <c r="A158" s="31"/>
      <c r="B158" s="54" t="s">
        <v>364</v>
      </c>
      <c r="C158" s="23"/>
      <c r="D158" s="5"/>
      <c r="E158" s="5"/>
      <c r="F158" s="5"/>
      <c r="G158" s="5"/>
      <c r="H158" s="5"/>
      <c r="J158" s="4"/>
      <c r="K158" s="4"/>
    </row>
    <row r="159" spans="1:11" ht="12.75">
      <c r="A159" s="21" t="s">
        <v>313</v>
      </c>
      <c r="B159" s="19" t="s">
        <v>314</v>
      </c>
      <c r="C159" s="23"/>
      <c r="D159" s="5">
        <v>658000</v>
      </c>
      <c r="E159" s="5">
        <v>658000</v>
      </c>
      <c r="F159" s="5">
        <v>487670</v>
      </c>
      <c r="G159" s="5">
        <v>487670</v>
      </c>
      <c r="H159" s="5">
        <v>38448</v>
      </c>
      <c r="J159" s="4"/>
      <c r="K159" s="4"/>
    </row>
    <row r="160" spans="1:11" ht="12.75">
      <c r="A160" s="21"/>
      <c r="B160" s="72" t="s">
        <v>364</v>
      </c>
      <c r="C160" s="23"/>
      <c r="D160" s="5"/>
      <c r="E160" s="5"/>
      <c r="F160" s="5"/>
      <c r="G160" s="5"/>
      <c r="H160" s="5"/>
      <c r="I160" s="10"/>
      <c r="J160" s="4"/>
      <c r="K160" s="4"/>
    </row>
    <row r="161" spans="1:11" ht="12.75">
      <c r="A161" s="21" t="s">
        <v>315</v>
      </c>
      <c r="B161" s="19" t="s">
        <v>350</v>
      </c>
      <c r="C161" s="23"/>
      <c r="D161" s="5">
        <v>2026140</v>
      </c>
      <c r="E161" s="5">
        <v>2026140</v>
      </c>
      <c r="F161" s="5">
        <v>2020850</v>
      </c>
      <c r="G161" s="5">
        <v>2020839.38</v>
      </c>
      <c r="H161" s="5">
        <v>3007.68</v>
      </c>
      <c r="I161" s="10"/>
      <c r="J161" s="4"/>
      <c r="K161" s="4"/>
    </row>
    <row r="162" spans="1:11" ht="12.75">
      <c r="A162" s="21"/>
      <c r="B162" s="72" t="s">
        <v>364</v>
      </c>
      <c r="C162" s="23"/>
      <c r="D162" s="5"/>
      <c r="E162" s="5"/>
      <c r="F162" s="5"/>
      <c r="G162" s="5">
        <v>-23989.14</v>
      </c>
      <c r="H162" s="5">
        <v>-18998.2</v>
      </c>
      <c r="I162" s="10"/>
      <c r="J162" s="4"/>
      <c r="K162" s="4"/>
    </row>
    <row r="163" spans="1:11" ht="25.5">
      <c r="A163" s="21"/>
      <c r="B163" s="73" t="s">
        <v>365</v>
      </c>
      <c r="C163" s="23">
        <f aca="true" t="shared" si="45" ref="C163:H163">C77+C86+C99+C115+C117+C119+C124+C128+C132+C138+C143+C145+C153+C158+C160+C162</f>
        <v>0</v>
      </c>
      <c r="D163" s="23">
        <f t="shared" si="45"/>
        <v>0</v>
      </c>
      <c r="E163" s="23">
        <f t="shared" si="45"/>
        <v>0</v>
      </c>
      <c r="F163" s="23">
        <f t="shared" si="45"/>
        <v>0</v>
      </c>
      <c r="G163" s="23">
        <f t="shared" si="45"/>
        <v>-138818.41</v>
      </c>
      <c r="H163" s="23">
        <f t="shared" si="45"/>
        <v>-35762.8</v>
      </c>
      <c r="I163" s="10"/>
      <c r="J163" s="4"/>
      <c r="K163" s="4"/>
    </row>
    <row r="164" spans="1:11" ht="25.5">
      <c r="A164" s="21" t="s">
        <v>352</v>
      </c>
      <c r="B164" s="19" t="s">
        <v>349</v>
      </c>
      <c r="C164" s="23">
        <f>C165</f>
        <v>0</v>
      </c>
      <c r="D164" s="23">
        <f aca="true" t="shared" si="46" ref="D164:H165">D165</f>
        <v>24206400</v>
      </c>
      <c r="E164" s="23">
        <f t="shared" si="46"/>
        <v>24206400</v>
      </c>
      <c r="F164" s="23">
        <f t="shared" si="46"/>
        <v>24206400</v>
      </c>
      <c r="G164" s="23">
        <f t="shared" si="46"/>
        <v>24202136.05</v>
      </c>
      <c r="H164" s="23">
        <f t="shared" si="46"/>
        <v>3400407.51</v>
      </c>
      <c r="I164" s="10"/>
      <c r="J164" s="4"/>
      <c r="K164" s="4"/>
    </row>
    <row r="165" spans="1:11" ht="12.75">
      <c r="A165" s="21" t="s">
        <v>353</v>
      </c>
      <c r="B165" s="19" t="s">
        <v>351</v>
      </c>
      <c r="C165" s="23">
        <f>C166</f>
        <v>0</v>
      </c>
      <c r="D165" s="23">
        <f t="shared" si="46"/>
        <v>24206400</v>
      </c>
      <c r="E165" s="23">
        <f t="shared" si="46"/>
        <v>24206400</v>
      </c>
      <c r="F165" s="23">
        <f t="shared" si="46"/>
        <v>24206400</v>
      </c>
      <c r="G165" s="23">
        <f t="shared" si="46"/>
        <v>24202136.05</v>
      </c>
      <c r="H165" s="23">
        <f t="shared" si="46"/>
        <v>3400407.51</v>
      </c>
      <c r="I165" s="10"/>
      <c r="J165" s="4"/>
      <c r="K165" s="4"/>
    </row>
    <row r="166" spans="1:11" ht="38.25">
      <c r="A166" s="21" t="s">
        <v>354</v>
      </c>
      <c r="B166" s="19" t="s">
        <v>357</v>
      </c>
      <c r="C166" s="23">
        <f aca="true" t="shared" si="47" ref="C166:H166">C167+C168+C169</f>
        <v>0</v>
      </c>
      <c r="D166" s="23">
        <f t="shared" si="47"/>
        <v>24206400</v>
      </c>
      <c r="E166" s="23">
        <f t="shared" si="47"/>
        <v>24206400</v>
      </c>
      <c r="F166" s="23">
        <f t="shared" si="47"/>
        <v>24206400</v>
      </c>
      <c r="G166" s="23">
        <f t="shared" si="47"/>
        <v>24202136.05</v>
      </c>
      <c r="H166" s="23">
        <f t="shared" si="47"/>
        <v>3400407.51</v>
      </c>
      <c r="I166" s="10"/>
      <c r="J166" s="4"/>
      <c r="K166" s="4"/>
    </row>
    <row r="167" spans="1:11" ht="76.5">
      <c r="A167" s="63"/>
      <c r="B167" s="68" t="s">
        <v>362</v>
      </c>
      <c r="C167" s="64"/>
      <c r="D167" s="65">
        <v>15388000</v>
      </c>
      <c r="E167" s="65">
        <v>15388000</v>
      </c>
      <c r="F167" s="65">
        <v>15388000</v>
      </c>
      <c r="G167" s="65">
        <v>15387116</v>
      </c>
      <c r="H167" s="65"/>
      <c r="I167" s="10"/>
      <c r="J167" s="4"/>
      <c r="K167" s="4"/>
    </row>
    <row r="168" spans="1:11" ht="51">
      <c r="A168" s="63"/>
      <c r="B168" s="68" t="s">
        <v>363</v>
      </c>
      <c r="C168" s="64"/>
      <c r="D168" s="65">
        <v>1919000</v>
      </c>
      <c r="E168" s="65">
        <v>1919000</v>
      </c>
      <c r="F168" s="65">
        <v>1919000</v>
      </c>
      <c r="G168" s="65">
        <v>1918074</v>
      </c>
      <c r="H168" s="65"/>
      <c r="I168" s="10"/>
      <c r="J168" s="4"/>
      <c r="K168" s="4"/>
    </row>
    <row r="169" spans="1:11" ht="12.75">
      <c r="A169" s="63"/>
      <c r="B169" s="74" t="s">
        <v>380</v>
      </c>
      <c r="C169" s="64"/>
      <c r="D169" s="65">
        <v>6899400</v>
      </c>
      <c r="E169" s="65">
        <v>6899400</v>
      </c>
      <c r="F169" s="65">
        <v>6899400</v>
      </c>
      <c r="G169" s="65">
        <v>6896946.05</v>
      </c>
      <c r="H169" s="65">
        <v>3400407.51</v>
      </c>
      <c r="I169" s="10"/>
      <c r="J169" s="4"/>
      <c r="K169" s="4"/>
    </row>
    <row r="170" spans="1:11" ht="12.75">
      <c r="A170" s="21">
        <v>68.05</v>
      </c>
      <c r="B170" s="39" t="s">
        <v>316</v>
      </c>
      <c r="C170" s="29">
        <f>+C171</f>
        <v>0</v>
      </c>
      <c r="D170" s="29">
        <f aca="true" t="shared" si="48" ref="D170:H172">+D171</f>
        <v>0</v>
      </c>
      <c r="E170" s="29">
        <f t="shared" si="48"/>
        <v>13950690</v>
      </c>
      <c r="F170" s="29">
        <f t="shared" si="48"/>
        <v>10951250</v>
      </c>
      <c r="G170" s="29">
        <f t="shared" si="48"/>
        <v>10951250</v>
      </c>
      <c r="H170" s="29">
        <f t="shared" si="48"/>
        <v>1100026</v>
      </c>
      <c r="I170" s="10"/>
      <c r="J170" s="4"/>
      <c r="K170" s="4"/>
    </row>
    <row r="171" spans="1:11" s="67" customFormat="1" ht="12.75">
      <c r="A171" s="21" t="s">
        <v>317</v>
      </c>
      <c r="B171" s="39" t="s">
        <v>150</v>
      </c>
      <c r="C171" s="29">
        <f>+C172</f>
        <v>0</v>
      </c>
      <c r="D171" s="29">
        <f t="shared" si="48"/>
        <v>0</v>
      </c>
      <c r="E171" s="29">
        <f t="shared" si="48"/>
        <v>13950690</v>
      </c>
      <c r="F171" s="29">
        <f t="shared" si="48"/>
        <v>10951250</v>
      </c>
      <c r="G171" s="29">
        <f t="shared" si="48"/>
        <v>10951250</v>
      </c>
      <c r="H171" s="29">
        <f t="shared" si="48"/>
        <v>1100026</v>
      </c>
      <c r="I171" s="66"/>
      <c r="J171" s="66"/>
      <c r="K171" s="66"/>
    </row>
    <row r="172" spans="1:11" s="67" customFormat="1" ht="27" customHeight="1">
      <c r="A172" s="21" t="s">
        <v>318</v>
      </c>
      <c r="B172" s="19" t="s">
        <v>333</v>
      </c>
      <c r="C172" s="29">
        <f>+C173</f>
        <v>0</v>
      </c>
      <c r="D172" s="29">
        <f t="shared" si="48"/>
        <v>0</v>
      </c>
      <c r="E172" s="29">
        <f t="shared" si="48"/>
        <v>13950690</v>
      </c>
      <c r="F172" s="29">
        <f t="shared" si="48"/>
        <v>10951250</v>
      </c>
      <c r="G172" s="29">
        <f t="shared" si="48"/>
        <v>10951250</v>
      </c>
      <c r="H172" s="29">
        <f t="shared" si="48"/>
        <v>1100026</v>
      </c>
      <c r="I172" s="66"/>
      <c r="J172" s="66"/>
      <c r="K172" s="66"/>
    </row>
    <row r="173" spans="1:11" s="67" customFormat="1" ht="12.75">
      <c r="A173" s="31" t="s">
        <v>319</v>
      </c>
      <c r="B173" s="40" t="s">
        <v>320</v>
      </c>
      <c r="C173" s="20">
        <f aca="true" t="shared" si="49" ref="C173:H173">C174</f>
        <v>0</v>
      </c>
      <c r="D173" s="20">
        <f t="shared" si="49"/>
        <v>0</v>
      </c>
      <c r="E173" s="20">
        <f t="shared" si="49"/>
        <v>13950690</v>
      </c>
      <c r="F173" s="20">
        <f t="shared" si="49"/>
        <v>10951250</v>
      </c>
      <c r="G173" s="20">
        <f t="shared" si="49"/>
        <v>10951250</v>
      </c>
      <c r="H173" s="20">
        <f t="shared" si="49"/>
        <v>1100026</v>
      </c>
      <c r="I173" s="66"/>
      <c r="J173" s="66"/>
      <c r="K173" s="66"/>
    </row>
    <row r="174" spans="1:11" ht="12.75">
      <c r="A174" s="31" t="s">
        <v>321</v>
      </c>
      <c r="B174" s="40" t="s">
        <v>322</v>
      </c>
      <c r="C174" s="20">
        <f aca="true" t="shared" si="50" ref="C174:H174">C176+C177+C178</f>
        <v>0</v>
      </c>
      <c r="D174" s="20">
        <f t="shared" si="50"/>
        <v>0</v>
      </c>
      <c r="E174" s="20">
        <f t="shared" si="50"/>
        <v>13950690</v>
      </c>
      <c r="F174" s="20">
        <f t="shared" si="50"/>
        <v>10951250</v>
      </c>
      <c r="G174" s="20">
        <f t="shared" si="50"/>
        <v>10951250</v>
      </c>
      <c r="H174" s="20">
        <f t="shared" si="50"/>
        <v>1100026</v>
      </c>
      <c r="I174" s="10"/>
      <c r="J174" s="4"/>
      <c r="K174" s="4"/>
    </row>
    <row r="175" spans="1:11" ht="12.75">
      <c r="A175" s="21" t="s">
        <v>323</v>
      </c>
      <c r="B175" s="39" t="s">
        <v>324</v>
      </c>
      <c r="C175" s="20">
        <f aca="true" t="shared" si="51" ref="C175:H175">C176</f>
        <v>0</v>
      </c>
      <c r="D175" s="20">
        <f t="shared" si="51"/>
        <v>0</v>
      </c>
      <c r="E175" s="20">
        <f t="shared" si="51"/>
        <v>6466000</v>
      </c>
      <c r="F175" s="20">
        <f t="shared" si="51"/>
        <v>5298560</v>
      </c>
      <c r="G175" s="20">
        <f t="shared" si="51"/>
        <v>5298560</v>
      </c>
      <c r="H175" s="20">
        <f t="shared" si="51"/>
        <v>550026</v>
      </c>
      <c r="I175" s="10"/>
      <c r="J175" s="4"/>
      <c r="K175" s="4"/>
    </row>
    <row r="176" spans="1:11" ht="12.75">
      <c r="A176" s="31" t="s">
        <v>325</v>
      </c>
      <c r="B176" s="40" t="s">
        <v>326</v>
      </c>
      <c r="C176" s="23"/>
      <c r="D176" s="5"/>
      <c r="E176" s="5">
        <v>6466000</v>
      </c>
      <c r="F176" s="5">
        <v>5298560</v>
      </c>
      <c r="G176" s="3">
        <f>4748534+549999+27</f>
        <v>5298560</v>
      </c>
      <c r="H176" s="3">
        <f>549999+27</f>
        <v>550026</v>
      </c>
      <c r="J176" s="4"/>
      <c r="K176" s="4"/>
    </row>
    <row r="177" spans="1:11" ht="12.75">
      <c r="A177" s="31" t="s">
        <v>327</v>
      </c>
      <c r="B177" s="40" t="s">
        <v>328</v>
      </c>
      <c r="C177" s="23"/>
      <c r="D177" s="5"/>
      <c r="E177" s="5">
        <v>7484690</v>
      </c>
      <c r="F177" s="5">
        <v>5652690</v>
      </c>
      <c r="G177" s="3">
        <f>5102690+549987+13</f>
        <v>5652690</v>
      </c>
      <c r="H177" s="3">
        <f>549987+13</f>
        <v>550000</v>
      </c>
      <c r="J177" s="4"/>
      <c r="K177" s="4"/>
    </row>
    <row r="178" spans="1:11" ht="25.5">
      <c r="A178" s="31"/>
      <c r="B178" s="73" t="s">
        <v>366</v>
      </c>
      <c r="C178" s="23"/>
      <c r="D178" s="5"/>
      <c r="E178" s="5"/>
      <c r="F178" s="5"/>
      <c r="G178" s="3"/>
      <c r="H178" s="3"/>
      <c r="J178" s="4"/>
      <c r="K178" s="4"/>
    </row>
    <row r="179" spans="1:8" ht="12.75">
      <c r="A179" s="21" t="s">
        <v>329</v>
      </c>
      <c r="B179" s="19" t="s">
        <v>330</v>
      </c>
      <c r="C179" s="20">
        <f aca="true" t="shared" si="52" ref="C179:H179">+C180</f>
        <v>0</v>
      </c>
      <c r="D179" s="20">
        <f t="shared" si="52"/>
        <v>0</v>
      </c>
      <c r="E179" s="20">
        <f t="shared" si="52"/>
        <v>0</v>
      </c>
      <c r="F179" s="20">
        <f t="shared" si="52"/>
        <v>0</v>
      </c>
      <c r="G179" s="20">
        <f t="shared" si="52"/>
        <v>0</v>
      </c>
      <c r="H179" s="20">
        <f t="shared" si="52"/>
        <v>0</v>
      </c>
    </row>
    <row r="180" spans="1:8" ht="12.75">
      <c r="A180" s="31" t="s">
        <v>331</v>
      </c>
      <c r="B180" s="24" t="s">
        <v>332</v>
      </c>
      <c r="C180" s="41"/>
      <c r="D180" s="5"/>
      <c r="E180" s="5"/>
      <c r="F180" s="5"/>
      <c r="G180" s="3"/>
      <c r="H180" s="3"/>
    </row>
  </sheetData>
  <sheetProtection/>
  <protectedRanges>
    <protectedRange sqref="B2:B3 C1:C3" name="Zonă1_1"/>
    <protectedRange sqref="G30:H33 G136:H138 G60:H60 G89:H94 G101:H109 G53:H57 G70:H74 G81:H86 G45:H48 G37:H42 G134:H134 G111:H115 G24:H28 G97:H99 G122:H122" name="Zonă3"/>
    <protectedRange sqref="B1" name="Zonă1_1_1_1_1_1"/>
  </protectedRanges>
  <printOptions horizontalCentered="1"/>
  <pageMargins left="0.5" right="0.5" top="0.21" bottom="0.18" header="0.17" footer="0.17"/>
  <pageSetup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Dell 1</cp:lastModifiedBy>
  <cp:lastPrinted>2017-10-16T07:33:26Z</cp:lastPrinted>
  <dcterms:created xsi:type="dcterms:W3CDTF">2015-02-12T11:23:55Z</dcterms:created>
  <dcterms:modified xsi:type="dcterms:W3CDTF">2017-10-16T08:32:50Z</dcterms:modified>
  <cp:category/>
  <cp:version/>
  <cp:contentType/>
  <cp:contentStatus/>
</cp:coreProperties>
</file>